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oorsystems-my.sharepoint.com/personal/t_krause_door-systems_de/Documents/Marketing2/Dokumentation/12_Montageanleitungen/TOORS/original/Industrietor_GT-R/Einbauzeichnungen/"/>
    </mc:Choice>
  </mc:AlternateContent>
  <xr:revisionPtr revIDLastSave="0" documentId="8_{6BE3D0A4-47F4-4F4E-864B-AE2AA2563E92}" xr6:coauthVersionLast="47" xr6:coauthVersionMax="47" xr10:uidLastSave="{00000000-0000-0000-0000-000000000000}"/>
  <bookViews>
    <workbookView xWindow="28680" yWindow="-120" windowWidth="29040" windowHeight="15840" xr2:uid="{32495592-2E1B-4CA5-95BF-061262F3FF86}"/>
  </bookViews>
  <sheets>
    <sheet name="SL" sheetId="1" r:id="rId1"/>
    <sheet name="SL_SW-R" sheetId="2" r:id="rId2"/>
    <sheet name="SL_SW-L" sheetId="3" r:id="rId3"/>
    <sheet name="Pomoc" sheetId="4" state="hidden" r:id="rId4"/>
    <sheet name="Translation" sheetId="5" state="hidden" r:id="rId5"/>
  </sheets>
  <definedNames>
    <definedName name="_xlnm.Print_Area" localSheetId="0">SL!$A$1:$AW$63</definedName>
    <definedName name="_xlnm.Print_Area" localSheetId="2">'SL_SW-L'!$A$1:$T$50</definedName>
    <definedName name="_xlnm.Print_Area" localSheetId="1">'SL_SW-R'!$A$1:$T$50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3" i="5" l="1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37" i="5"/>
  <c r="A132" i="5"/>
  <c r="A128" i="5"/>
  <c r="A127" i="5"/>
  <c r="A123" i="5"/>
  <c r="A118" i="5"/>
  <c r="A114" i="5"/>
  <c r="A113" i="5"/>
  <c r="A108" i="5"/>
  <c r="A107" i="5"/>
  <c r="A105" i="5"/>
  <c r="A95" i="5"/>
  <c r="A93" i="5"/>
  <c r="A90" i="5"/>
  <c r="A88" i="5"/>
  <c r="A87" i="5"/>
  <c r="A79" i="5"/>
  <c r="A61" i="5"/>
  <c r="A60" i="5"/>
  <c r="A56" i="5"/>
  <c r="A55" i="5"/>
  <c r="A54" i="5"/>
  <c r="A49" i="5"/>
  <c r="A48" i="5"/>
  <c r="A42" i="5"/>
  <c r="A41" i="5"/>
  <c r="A40" i="5"/>
  <c r="A36" i="5"/>
  <c r="A35" i="5"/>
  <c r="A28" i="5"/>
  <c r="A25" i="5"/>
  <c r="A24" i="5"/>
  <c r="A20" i="5"/>
  <c r="A19" i="5"/>
  <c r="A18" i="5"/>
  <c r="A12" i="5"/>
  <c r="A11" i="5"/>
  <c r="A10" i="5"/>
  <c r="A3" i="5"/>
  <c r="A2" i="5"/>
  <c r="A141" i="5" s="1"/>
  <c r="AK45" i="1" s="1"/>
  <c r="P26" i="3"/>
  <c r="G26" i="3"/>
  <c r="G25" i="3"/>
  <c r="S13" i="3"/>
  <c r="M9" i="3"/>
  <c r="C7" i="3"/>
  <c r="S6" i="3"/>
  <c r="P2" i="3"/>
  <c r="G2" i="3"/>
  <c r="N26" i="2"/>
  <c r="F26" i="2"/>
  <c r="F25" i="2"/>
  <c r="C13" i="2"/>
  <c r="H9" i="2"/>
  <c r="R8" i="2"/>
  <c r="C6" i="2"/>
  <c r="N2" i="2"/>
  <c r="F2" i="2"/>
  <c r="N61" i="1"/>
  <c r="N60" i="1"/>
  <c r="N59" i="1"/>
  <c r="N58" i="1"/>
  <c r="N57" i="1"/>
  <c r="L57" i="1"/>
  <c r="N56" i="1"/>
  <c r="N55" i="1"/>
  <c r="N52" i="1"/>
  <c r="N51" i="1"/>
  <c r="N50" i="1"/>
  <c r="N49" i="1"/>
  <c r="AO38" i="1"/>
  <c r="Y37" i="1"/>
  <c r="S24" i="1"/>
  <c r="R24" i="1"/>
  <c r="O24" i="1"/>
  <c r="H24" i="1"/>
  <c r="L12" i="1"/>
  <c r="I12" i="1"/>
  <c r="G12" i="1"/>
  <c r="D12" i="1"/>
  <c r="E10" i="1"/>
  <c r="E9" i="1"/>
  <c r="E7" i="1"/>
  <c r="A64" i="5" l="1"/>
  <c r="B50" i="1" s="1"/>
  <c r="A27" i="5"/>
  <c r="A43" i="5"/>
  <c r="AD3" i="1" s="1"/>
  <c r="A51" i="5"/>
  <c r="AG24" i="1" s="1"/>
  <c r="A59" i="5"/>
  <c r="A67" i="5"/>
  <c r="B51" i="1" s="1"/>
  <c r="A75" i="5"/>
  <c r="B59" i="1" s="1"/>
  <c r="A83" i="5"/>
  <c r="A91" i="5"/>
  <c r="A99" i="5"/>
  <c r="A115" i="5"/>
  <c r="A131" i="5"/>
  <c r="A139" i="5"/>
  <c r="A6" i="5"/>
  <c r="S43" i="1" s="1"/>
  <c r="A14" i="5"/>
  <c r="A22" i="5"/>
  <c r="AS25" i="1" s="1"/>
  <c r="A30" i="5"/>
  <c r="A38" i="5"/>
  <c r="A46" i="5"/>
  <c r="A62" i="5"/>
  <c r="A48" i="1" s="1"/>
  <c r="A70" i="5"/>
  <c r="B54" i="1" s="1"/>
  <c r="A78" i="5"/>
  <c r="A86" i="5"/>
  <c r="B52" i="1" s="1"/>
  <c r="A94" i="5"/>
  <c r="A102" i="5"/>
  <c r="A110" i="5"/>
  <c r="A126" i="5"/>
  <c r="A134" i="5"/>
  <c r="A80" i="5"/>
  <c r="A112" i="5"/>
  <c r="A17" i="5"/>
  <c r="A4" i="1" s="1"/>
  <c r="A33" i="5"/>
  <c r="AB59" i="1" s="1"/>
  <c r="A57" i="5"/>
  <c r="A43" i="1" s="1"/>
  <c r="A65" i="5"/>
  <c r="A73" i="5"/>
  <c r="B57" i="1" s="1"/>
  <c r="A81" i="5"/>
  <c r="A89" i="5"/>
  <c r="A97" i="5"/>
  <c r="A121" i="5"/>
  <c r="A129" i="5"/>
  <c r="A8" i="5"/>
  <c r="A16" i="5"/>
  <c r="A96" i="5"/>
  <c r="A120" i="5"/>
  <c r="A9" i="5"/>
  <c r="A42" i="1" s="1"/>
  <c r="A44" i="5"/>
  <c r="A52" i="5"/>
  <c r="AG27" i="1" s="1"/>
  <c r="A68" i="5"/>
  <c r="A76" i="5"/>
  <c r="A84" i="5"/>
  <c r="A92" i="5"/>
  <c r="A100" i="5"/>
  <c r="A116" i="5"/>
  <c r="L43" i="3" s="1"/>
  <c r="A124" i="5"/>
  <c r="A140" i="5"/>
  <c r="AK42" i="1" s="1"/>
  <c r="A104" i="5"/>
  <c r="A4" i="5"/>
  <c r="P3" i="1" s="1"/>
  <c r="A7" i="5"/>
  <c r="A15" i="5"/>
  <c r="A23" i="5"/>
  <c r="AS30" i="1" s="1"/>
  <c r="A31" i="5"/>
  <c r="AB55" i="1" s="1"/>
  <c r="A39" i="5"/>
  <c r="A47" i="5"/>
  <c r="A63" i="5"/>
  <c r="B49" i="1" s="1"/>
  <c r="A71" i="5"/>
  <c r="B55" i="1" s="1"/>
  <c r="A103" i="5"/>
  <c r="AP52" i="1" s="1"/>
  <c r="A111" i="5"/>
  <c r="A119" i="5"/>
  <c r="A135" i="5"/>
  <c r="B61" i="1" s="1"/>
  <c r="A32" i="5"/>
  <c r="AB57" i="1" s="1"/>
  <c r="A136" i="5"/>
  <c r="A26" i="5"/>
  <c r="AB50" i="1" s="1"/>
  <c r="A34" i="5"/>
  <c r="A50" i="5"/>
  <c r="AG19" i="1" s="1"/>
  <c r="A58" i="5"/>
  <c r="A45" i="1" s="1"/>
  <c r="A66" i="5"/>
  <c r="A74" i="5"/>
  <c r="B58" i="1" s="1"/>
  <c r="A82" i="5"/>
  <c r="A98" i="5"/>
  <c r="AT49" i="1" s="1"/>
  <c r="A106" i="5"/>
  <c r="A122" i="5"/>
  <c r="A130" i="5"/>
  <c r="A138" i="5"/>
  <c r="A72" i="5"/>
  <c r="B56" i="1" s="1"/>
  <c r="A5" i="5"/>
  <c r="P5" i="1" s="1"/>
  <c r="A13" i="5"/>
  <c r="A21" i="5"/>
  <c r="AS20" i="1" s="1"/>
  <c r="A29" i="5"/>
  <c r="AB52" i="1" s="1"/>
  <c r="A37" i="5"/>
  <c r="Q54" i="1" s="1"/>
  <c r="A45" i="5"/>
  <c r="A53" i="5"/>
  <c r="AG29" i="1" s="1"/>
  <c r="A69" i="5"/>
  <c r="B53" i="1" s="1"/>
  <c r="A77" i="5"/>
  <c r="A85" i="5"/>
  <c r="A101" i="5"/>
  <c r="A109" i="5"/>
  <c r="A117" i="5"/>
  <c r="A125" i="5"/>
  <c r="A133" i="5"/>
  <c r="B60" i="1" s="1"/>
  <c r="G40" i="2" l="1"/>
  <c r="G40" i="3"/>
  <c r="A1" i="1"/>
  <c r="Q50" i="1"/>
  <c r="AG22" i="1"/>
  <c r="G45" i="2"/>
  <c r="G45" i="3"/>
  <c r="AP48" i="1"/>
  <c r="G49" i="2"/>
  <c r="G49" i="3"/>
  <c r="G43" i="3"/>
  <c r="B62" i="1"/>
  <c r="P7" i="1"/>
  <c r="G43" i="2"/>
  <c r="AG14" i="1"/>
  <c r="Q58" i="1"/>
  <c r="L43" i="2"/>
  <c r="S37" i="1"/>
  <c r="N54" i="1"/>
  <c r="N53" i="1"/>
  <c r="AF37" i="1"/>
  <c r="G47" i="2"/>
  <c r="G47" i="3"/>
</calcChain>
</file>

<file path=xl/sharedStrings.xml><?xml version="1.0" encoding="utf-8"?>
<sst xmlns="http://schemas.openxmlformats.org/spreadsheetml/2006/main" count="1102" uniqueCount="865">
  <si>
    <t>Zvol jazyk:</t>
  </si>
  <si>
    <t>RU</t>
  </si>
  <si>
    <t>Select a language:</t>
  </si>
  <si>
    <t>mm</t>
  </si>
  <si>
    <t>Wählen Sie eine Sprache:</t>
  </si>
  <si>
    <t>Wybierz język:</t>
  </si>
  <si>
    <t>Sélectionner une langue:</t>
  </si>
  <si>
    <t>Selecteer een taal:</t>
  </si>
  <si>
    <t>Valige keel:</t>
  </si>
  <si>
    <t>Valitse kieli:</t>
  </si>
  <si>
    <t>Выберите язык:</t>
  </si>
  <si>
    <t>Välj ett språk:</t>
  </si>
  <si>
    <t>Z =</t>
  </si>
  <si>
    <t>Y =</t>
  </si>
  <si>
    <t>MIN 550
MAX 1000</t>
  </si>
  <si>
    <t>A =</t>
  </si>
  <si>
    <t>F =</t>
  </si>
  <si>
    <t xml:space="preserve">W </t>
  </si>
  <si>
    <t>!</t>
  </si>
  <si>
    <t xml:space="preserve">H </t>
  </si>
  <si>
    <t>A3</t>
  </si>
  <si>
    <t xml:space="preserve">F </t>
  </si>
  <si>
    <t xml:space="preserve">A </t>
  </si>
  <si>
    <t xml:space="preserve">L </t>
  </si>
  <si>
    <t>R</t>
  </si>
  <si>
    <t>D</t>
  </si>
  <si>
    <t>H+528</t>
  </si>
  <si>
    <t>Y</t>
  </si>
  <si>
    <t>X</t>
  </si>
  <si>
    <t>X1</t>
  </si>
  <si>
    <t>Z</t>
  </si>
  <si>
    <t>Q</t>
  </si>
  <si>
    <t>D+400</t>
  </si>
  <si>
    <t>S</t>
  </si>
  <si>
    <t>(H+A)</t>
  </si>
  <si>
    <t>L/R</t>
  </si>
  <si>
    <t>min. 400</t>
  </si>
  <si>
    <t>A</t>
  </si>
  <si>
    <t>A - A</t>
  </si>
  <si>
    <t>min. 4mm</t>
  </si>
  <si>
    <t>č.jaz.</t>
  </si>
  <si>
    <t>Jazyk</t>
  </si>
  <si>
    <t>číslo</t>
  </si>
  <si>
    <t>CZ</t>
  </si>
  <si>
    <t>EN</t>
  </si>
  <si>
    <t>DE</t>
  </si>
  <si>
    <t>PL</t>
  </si>
  <si>
    <t>FR</t>
  </si>
  <si>
    <t>NL</t>
  </si>
  <si>
    <t>EST</t>
  </si>
  <si>
    <t>FIN</t>
  </si>
  <si>
    <t>SV</t>
  </si>
  <si>
    <t>SL</t>
  </si>
  <si>
    <t xml:space="preserve"> 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</si>
  <si>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</si>
  <si>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</si>
  <si>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</si>
  <si>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</si>
  <si>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</si>
  <si>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</si>
  <si>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</si>
  <si>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</si>
  <si>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</si>
  <si>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</si>
  <si>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</si>
  <si>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</si>
  <si>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</si>
  <si>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</si>
  <si>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</si>
  <si>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</si>
  <si>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</si>
  <si>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</si>
  <si>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</si>
  <si>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</si>
  <si>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</si>
  <si>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</si>
  <si>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</si>
  <si>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</si>
  <si>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</si>
  <si>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</si>
  <si>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</si>
  <si>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</si>
  <si>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</si>
  <si>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</si>
  <si>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</si>
  <si>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</si>
  <si>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</si>
  <si>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</si>
  <si>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</si>
  <si>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</si>
  <si>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</si>
  <si>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</si>
  <si>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</si>
  <si>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</si>
  <si>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</si>
  <si>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</si>
  <si>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</si>
  <si>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</si>
  <si>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</si>
  <si>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</si>
  <si>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</si>
  <si>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</si>
  <si>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</si>
  <si>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</si>
  <si>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</si>
  <si>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</si>
  <si>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</si>
  <si>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</si>
  <si>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Standardní vedení (SL)</t>
  </si>
  <si>
    <t>Standard lift system (SL)</t>
  </si>
  <si>
    <t>Standardbeschlag (SL)</t>
  </si>
  <si>
    <t>Prowadzenie standardowe (SL)</t>
  </si>
  <si>
    <t>Levee standard (SL)</t>
  </si>
  <si>
    <t>Standaard beslagsysteem (SL)</t>
  </si>
  <si>
    <t>Standardtõste (SL)</t>
  </si>
  <si>
    <t>Vakionosto (SL)</t>
  </si>
  <si>
    <t>Стандартный подъем (SL)</t>
  </si>
  <si>
    <t>Pružiny nad překladem</t>
  </si>
  <si>
    <t>Springs above lintel</t>
  </si>
  <si>
    <t>Federn oberhalb des sturzes</t>
  </si>
  <si>
    <t>Sprężyny nad nadprożem</t>
  </si>
  <si>
    <t>Ressorts avants deportes du linteau</t>
  </si>
  <si>
    <t>Veren boven latei</t>
  </si>
  <si>
    <t>Vedrud ava kohal</t>
  </si>
  <si>
    <t>Jouset ovipalkkin päällä</t>
  </si>
  <si>
    <t>Нижнее расположение вала</t>
  </si>
  <si>
    <t>Pro HL&gt;600 a hl&lt;=1200</t>
  </si>
  <si>
    <t>Pro hl&gt;600 and hl&lt;=1200</t>
  </si>
  <si>
    <t>Pro hl&gt;600 und hl&lt;=1200</t>
  </si>
  <si>
    <t>Pro hl&gt;600 i hl&lt;=1200</t>
  </si>
  <si>
    <t>Pro hl&gt;600 et hl&lt;=1200</t>
  </si>
  <si>
    <t>Voor HL&gt; 600 en hl &lt;= 1200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</si>
  <si>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</si>
  <si>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</si>
  <si>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</si>
  <si>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</si>
  <si>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</si>
  <si>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</si>
  <si>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</si>
  <si>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</si>
  <si>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Lamelli 40mm</t>
  </si>
  <si>
    <t xml:space="preserve">Толщина секции 40мм </t>
  </si>
  <si>
    <t>Max. W x H 5000x5000</t>
  </si>
  <si>
    <t>max. W x H 5000x5000</t>
  </si>
  <si>
    <t>Макс. Шхв (WxH) 5000x5000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</si>
  <si>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</si>
  <si>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</si>
  <si>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</si>
  <si>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</si>
  <si>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</si>
  <si>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</si>
  <si>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</si>
  <si>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</si>
  <si>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</si>
  <si>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</si>
  <si>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</si>
  <si>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</si>
  <si>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</si>
  <si>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</si>
  <si>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</si>
  <si>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</si>
  <si>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</si>
  <si>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</si>
  <si>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</si>
  <si>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cladding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</si>
  <si>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</si>
  <si>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</si>
  <si>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</si>
  <si>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</si>
  <si>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</si>
  <si>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</si>
  <si>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</si>
  <si>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jinak.</t>
  </si>
  <si>
    <t>Work to be carried out by customer, unless in advance otherwise is agreed in writing.</t>
  </si>
  <si>
    <t>Vorbereitungen und Arbeiten die vom Auftraggeber zu erbringen sind, außer bei schriftlicher Vereinbarung im Voraus.</t>
  </si>
  <si>
    <t>Prace, które muszą zostać wykonane przez klienta przed wykonaniem montażu, o ile nie uzgodniono inaczej.</t>
  </si>
  <si>
    <t>Approvisionnement &amp; travaux incombant au maitre d'ouvrage  (sauf accord contraire).</t>
  </si>
  <si>
    <t>Voorzieningen en werkzaamheden door opdrachtgever te verzorgen, tenzij vooraf schriftelijk anders is overeengekomen.</t>
  </si>
  <si>
    <t>Kliendi poolt tehtavad ettevalmistustööd v.a juhul kui pole kirjalikult teistmoodi kokku lepitud.</t>
  </si>
  <si>
    <t>Asiakkaan tehtävät työt, ellei etukäteen kirjallisesti muutoin sovittu.</t>
  </si>
  <si>
    <t>Материалы и проведение работ обеспечиваются клиентом,если иное не оговорено заранее в письменной форме.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</si>
  <si>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</si>
  <si>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</si>
  <si>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</si>
  <si>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</si>
  <si>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</si>
  <si>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</si>
  <si>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</si>
  <si>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>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</si>
  <si>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</si>
  <si>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</si>
  <si>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</si>
  <si>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</si>
  <si>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</si>
  <si>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</si>
  <si>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</si>
  <si>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</si>
  <si>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</si>
  <si>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</si>
  <si>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</si>
  <si>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</si>
  <si>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</si>
  <si>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</si>
  <si>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</si>
  <si>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Benodigde montagevlakken en vrije ruimtes, volgens tekening.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</si>
  <si>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</si>
  <si>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</si>
  <si>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</si>
  <si>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</si>
  <si>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</si>
  <si>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</si>
  <si>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</si>
  <si>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</si>
  <si>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Benodigde montagevlakken en vrije ruimte volgens tekening.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</si>
  <si>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</si>
  <si>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</si>
  <si>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</si>
  <si>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</si>
  <si>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</si>
  <si>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</si>
  <si>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</si>
  <si>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</si>
  <si>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</si>
  <si>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</si>
  <si>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</si>
  <si>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</si>
  <si>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Průmyslová zásuvka CEE 20A, 5P, 400V, jištěno 20A jističem, proudový chránič I=30 mA</t>
  </si>
  <si>
    <t>Industrial electric outlet cee 20A, 5P, 400 V, protected by 20A circuit breaker, residual current device I=30 mA.</t>
  </si>
  <si>
    <t>Industrielle Steckdose CEE 20A, 5P, 400 V, Sicherung 20A mit Schutzschalter, Stromschutz  I=30 mA.</t>
  </si>
  <si>
    <t>Gniazdo cee 20A, 5P, 400 V, ochrona za pomocą bezpiecznika 20A, wyłącznik prądowy l=30 mA</t>
  </si>
  <si>
    <t>Prise cee 20A, 5P, 400 V, assuré par un disjoncteur 20A,  disjoncteur I=30 mA</t>
  </si>
  <si>
    <t xml:space="preserve">Eurostopcontact cee 20A, 5P, 400 V, afgezekerd met 20A, overstroombeveiliging I=30mA. </t>
  </si>
  <si>
    <t>Jõupesa cee 20A, 5P, 400 V koos 20A kaitsmega. Rikkevookukaitse I=30 mA</t>
  </si>
  <si>
    <t>Pistorasiasta cee 20A, 5P, 400 V, suojattu 20A katkaisijalla, vikavirtasuoja I = 30 mA.</t>
  </si>
  <si>
    <t>Электрическая розетка cee 20A, 5P, 400 V, защита автоматическим выключателем 20A, устройство защитного отключения (узо) I=30mA</t>
  </si>
  <si>
    <t>Zajistit vhodnou montážní plochu pro řídící jednotku motoru 250 x 400 mm</t>
  </si>
  <si>
    <t>Provide suitable mounting surface for control panel, dimensions 250 x 400 mm</t>
  </si>
  <si>
    <t>Montagefläche für schaltkasten, abmessungen 250 x 400 mm</t>
  </si>
  <si>
    <t>Zapewnić odpowiednią powierzchnię montażową dla jednostki sterującej silnika 250x400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</si>
  <si>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</si>
  <si>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</si>
  <si>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</si>
  <si>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</si>
  <si>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250х400 мм</t>
  </si>
  <si>
    <t>Nezbytná montážní plocha</t>
  </si>
  <si>
    <t>Necessary mounting surface</t>
  </si>
  <si>
    <t>benötigter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</si>
  <si>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</si>
  <si>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</si>
  <si>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</si>
  <si>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</si>
  <si>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</si>
  <si>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</si>
  <si>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>Montážní plocha pro motor (L nebo R)</t>
  </si>
  <si>
    <r>
      <t xml:space="preserve">Mounting surface for motor </t>
    </r>
    <r>
      <rPr>
        <b/>
        <sz val="11"/>
        <color rgb="FF000000"/>
        <rFont val="Aptos Narrow"/>
        <family val="2"/>
        <charset val="238"/>
        <scheme val="minor"/>
      </rPr>
      <t>(L or R)</t>
    </r>
  </si>
  <si>
    <r>
      <t xml:space="preserve">Montagefläche für den Motor </t>
    </r>
    <r>
      <rPr>
        <b/>
        <sz val="11"/>
        <color rgb="FF000000"/>
        <rFont val="Aptos Narrow"/>
        <family val="2"/>
        <charset val="238"/>
        <scheme val="minor"/>
      </rPr>
      <t>(wahlweise L oder R)</t>
    </r>
  </si>
  <si>
    <t>Powierzchnia montażowa dla silnika (L lub R)</t>
  </si>
  <si>
    <r>
      <t xml:space="preserve">Surface de l'emplacement pour  </t>
    </r>
    <r>
      <rPr>
        <b/>
        <sz val="11"/>
        <color rgb="FF000000"/>
        <rFont val="Aptos Narrow"/>
        <family val="2"/>
        <charset val="238"/>
        <scheme val="minor"/>
      </rPr>
      <t>(L ou R)</t>
    </r>
  </si>
  <si>
    <r>
      <t>Benodigde vrije ruimte (L</t>
    </r>
    <r>
      <rPr>
        <b/>
        <sz val="11"/>
        <color rgb="FF000000"/>
        <rFont val="Aptos Narrow"/>
        <family val="2"/>
        <charset val="238"/>
        <scheme val="minor"/>
      </rPr>
      <t xml:space="preserve"> of R)</t>
    </r>
  </si>
  <si>
    <r>
      <t xml:space="preserve">Vajalik ruum mootori paigalduseks  </t>
    </r>
    <r>
      <rPr>
        <b/>
        <sz val="11"/>
        <color rgb="FF000000"/>
        <rFont val="Aptos Narrow"/>
        <family val="2"/>
        <charset val="238"/>
        <scheme val="minor"/>
      </rPr>
      <t>(L või R)</t>
    </r>
  </si>
  <si>
    <r>
      <t xml:space="preserve">Kiinnityspinta mootorille </t>
    </r>
    <r>
      <rPr>
        <b/>
        <sz val="11"/>
        <color rgb="FF000000"/>
        <rFont val="Aptos Narrow"/>
        <family val="2"/>
        <charset val="238"/>
        <scheme val="minor"/>
      </rPr>
      <t>(L tai R)</t>
    </r>
  </si>
  <si>
    <r>
      <t xml:space="preserve">Монтажная поверхность для мотора </t>
    </r>
    <r>
      <rPr>
        <b/>
        <sz val="11"/>
        <color rgb="FF000000"/>
        <rFont val="Aptos Narrow"/>
        <family val="2"/>
        <charset val="238"/>
        <scheme val="minor"/>
      </rPr>
      <t>(L и R)</t>
    </r>
  </si>
  <si>
    <t>Nezbytný volný prostor</t>
  </si>
  <si>
    <t>Necessary free room</t>
  </si>
  <si>
    <t>benötigter Freiraum</t>
  </si>
  <si>
    <t>Niezbędna wolna przestrzeń</t>
  </si>
  <si>
    <t>Espace libre neccessarie</t>
  </si>
  <si>
    <t>Extra vrije ruimte bij motor/ketting</t>
  </si>
  <si>
    <t xml:space="preserve">Vajalik vaba ruum </t>
  </si>
  <si>
    <t>Tarvittava vapaa tila</t>
  </si>
  <si>
    <t>Необходимое свободное пространство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</si>
  <si>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</si>
  <si>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</si>
  <si>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</si>
  <si>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</si>
  <si>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</si>
  <si>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</si>
  <si>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</si>
  <si>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</si>
  <si>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</si>
  <si>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</si>
  <si>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</si>
  <si>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</si>
  <si>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</si>
  <si>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Buitenzijde</t>
  </si>
  <si>
    <t>Väljaspool</t>
  </si>
  <si>
    <t>Ulkopuoli</t>
  </si>
  <si>
    <t>наружу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</si>
  <si>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</si>
  <si>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</si>
  <si>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</si>
  <si>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</si>
  <si>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</si>
  <si>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</si>
  <si>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</si>
  <si>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</si>
  <si>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</si>
  <si>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</si>
  <si>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</si>
  <si>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</si>
  <si>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</si>
  <si>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</si>
  <si>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</si>
  <si>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</si>
  <si>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</si>
  <si>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</si>
  <si>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</si>
  <si>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</si>
  <si>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(L nebo R)</t>
  </si>
  <si>
    <t>Necessary side room for electrical- operation (L or R)</t>
  </si>
  <si>
    <t>benötigter Freiraum bei Elektro-Bedienung (wahlweise L oder R)</t>
  </si>
  <si>
    <t>Niezbędna przestrzeń boczna dla silnika (L lub R)</t>
  </si>
  <si>
    <t>Écoinçon minimum requis pour le moteur (L ou R)</t>
  </si>
  <si>
    <t>Benodigde vrije ruimte voor elektrische-bediening (L of R)</t>
  </si>
  <si>
    <t>Vajalik küljeruum mootori (L või R)</t>
  </si>
  <si>
    <t>Tarvittava tila mootori- tai ketjunostolle (L tai R)</t>
  </si>
  <si>
    <t>Необходимое боковое пространство для электропривода или цепного редуктора (L и R)</t>
  </si>
  <si>
    <t>montážní plocha pro řídící jednotku. Rozměry najdete v dokumentaci ŘJ.</t>
  </si>
  <si>
    <t>mounting surface for control panel. See product documentation for dimensions</t>
  </si>
  <si>
    <t>Montagefläche für Antriebsteuerung. Siehe Produktdokumentation für Abmessungen</t>
  </si>
  <si>
    <t>powierzchnia montażowa dla jednostki sterującej. Wymiary można znaleźć w dokumentacji produktu</t>
  </si>
  <si>
    <t>surface de montage pour le Coffret de commande. Voir la documentation du produit pour les dimensions</t>
  </si>
  <si>
    <t>montagevlak t.b.v. Zie productdocumentatie voor afmetingen</t>
  </si>
  <si>
    <t>Kontrolli paigaldusala. Vaata toote dokumentatsiooni mõõtmete kohta</t>
  </si>
  <si>
    <t>kiinnityspinta ohjauspaneelia varten. Katso mitat tuoteasiakirjoista</t>
  </si>
  <si>
    <t>монтажная поверхность для блока управления. Размеры см. в документации на изделие</t>
  </si>
  <si>
    <t>Spodní hrana 1500mm od podlahy</t>
  </si>
  <si>
    <t>Bottom edge 1500mm from floor</t>
  </si>
  <si>
    <t>Unterkante 1500mm vom Boden</t>
  </si>
  <si>
    <t>Dolna krawędź 1500mm z podłogi</t>
  </si>
  <si>
    <t>Bord inférieur 1500mm du sol</t>
  </si>
  <si>
    <t>Onderkant 1500mm vanaf de vloer</t>
  </si>
  <si>
    <t>Alumine serv 1500mm põrandast</t>
  </si>
  <si>
    <t>Alareuna 1500mm lattiasta</t>
  </si>
  <si>
    <t>Нижний край 1500mm от пола</t>
  </si>
  <si>
    <t>Bottenkant 1500mm från golvet</t>
  </si>
  <si>
    <t>Průmyslová zásuvka CEE 16A, 5P, 400V, jištěno 16A jističem, proudový chránič I=30 mA</t>
  </si>
  <si>
    <t>Industrial electric outlet cee 16A, 5P, 400 V, protected by 16A circuit breaker, residual current device I=30 mA.</t>
  </si>
  <si>
    <t>Industrielle Steckdose CEE 16A, 5P, 400 V, Sicherung 16A mit Schutzschalter, Stromschutz  I=30 mA.</t>
  </si>
  <si>
    <t>Gniazdo cee 16A, 5P, 400 V, ochrona za pomocą bezpiecznika 16A, wyłącznik prądowy l=30 mA</t>
  </si>
  <si>
    <t>Prise cee 16A, 5P, 400 V, assuré par un disjoncteur 16A,  disjoncteur I=30 mA</t>
  </si>
  <si>
    <t xml:space="preserve">Eurostopcontact cee 16A, 5P, 400 V, afgezekerd met 16A, overstroombeveiliging I=30mA. </t>
  </si>
  <si>
    <t>Jõupesa cee 16A, 5P, 400 V koos 16A kaitsmega. Rikkevookukaitse I=30 mA</t>
  </si>
  <si>
    <t>Pistorasiasta cee 16A, 5P, 400 V, suojattu 20A katkaisijalla, vikavirtasuoja I = 30 mA.</t>
  </si>
  <si>
    <t>Электрическая розетка cee 16A, 5P, 400 V, защита автоматическим выключателем 16A, устройство защитного отключения (узо) I=30mA</t>
  </si>
  <si>
    <t xml:space="preserve">Plocha, na kterou se montuje, musí být rovná a pevná a všechny montážní plochy musí být v jedné rovině. </t>
  </si>
  <si>
    <t>Mounting surface must be flat and massive and all mounting surfaces must be in one level.</t>
  </si>
  <si>
    <t>Fläche, an die montiert wird, muss gerade und fest sein und alle Montageflächen müssen in einer Ebene sein.</t>
  </si>
  <si>
    <t>Powierzchnia, do której wykonywany jest montaż, musi być równa i stabilna,a wszystkie powierzchnie montażowe powinny znajdować się w jednej płaszczyźnie.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</si>
  <si>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</si>
  <si>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</si>
  <si>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Paigalduspind peab olema sirge, loodis ja mittepudenev ning kõik paigalduspinnad peavad olema ühes tasapinnas</t>
  </si>
  <si>
    <t>Asennuspintojen pitää olla tasaisia, kiinteitä ja samassa linjassa.</t>
  </si>
  <si>
    <t>Монтажная поверхность должна быть ровной и располагаться в одной вертикальной плоскости.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</si>
  <si>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</si>
  <si>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</si>
  <si>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</si>
  <si>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</si>
  <si>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</si>
  <si>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</si>
  <si>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</si>
  <si>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</si>
  <si>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</si>
  <si>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</si>
  <si>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</si>
  <si>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</si>
  <si>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</si>
  <si>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</si>
  <si>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</si>
  <si>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</si>
  <si>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</si>
  <si>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</si>
  <si>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</si>
  <si>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</si>
  <si>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</si>
  <si>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</si>
  <si>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</si>
  <si>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</si>
  <si>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</si>
  <si>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</si>
  <si>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</si>
  <si>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>Zvýšené vedení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</si>
  <si>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</si>
  <si>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</si>
  <si>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</si>
  <si>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</si>
  <si>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</si>
  <si>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</si>
  <si>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</si>
  <si>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</si>
  <si>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</si>
  <si>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</si>
  <si>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</si>
  <si>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</si>
  <si>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</si>
  <si>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</si>
  <si>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</si>
  <si>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</si>
  <si>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</si>
  <si>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</si>
  <si>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</si>
  <si>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</si>
  <si>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</si>
  <si>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</si>
  <si>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</si>
  <si>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</si>
  <si>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</si>
  <si>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</si>
  <si>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</si>
  <si>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</si>
  <si>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</si>
  <si>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</si>
  <si>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</si>
  <si>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</si>
  <si>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</si>
  <si>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</si>
  <si>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</si>
  <si>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</si>
  <si>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</si>
  <si>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</si>
  <si>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</si>
  <si>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</si>
  <si>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</si>
  <si>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</si>
  <si>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</si>
  <si>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Volný prostor vpravo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</si>
  <si>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</si>
  <si>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</si>
  <si>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</si>
  <si>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</si>
  <si>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</si>
  <si>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</si>
  <si>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</si>
  <si>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</si>
  <si>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Hloubka vedení</t>
  </si>
  <si>
    <t>Back room length of horizontal track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</si>
  <si>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</si>
  <si>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</si>
  <si>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</si>
  <si>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</si>
  <si>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</si>
  <si>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</si>
  <si>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</si>
  <si>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Kotvící bod č. 1</t>
  </si>
  <si>
    <t>1st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</si>
  <si>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</si>
  <si>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</si>
  <si>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</si>
  <si>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</si>
  <si>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</si>
  <si>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</si>
  <si>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</si>
  <si>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</si>
  <si>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</si>
  <si>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</si>
  <si>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</si>
  <si>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</si>
  <si>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</si>
  <si>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</si>
  <si>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</si>
  <si>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</si>
  <si>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Kotvící bod č. 3</t>
  </si>
  <si>
    <t>3rd hanging point</t>
  </si>
  <si>
    <t>3. Aufhängepunkt</t>
  </si>
  <si>
    <t>Punkt mocowania nr 3</t>
  </si>
  <si>
    <t>Point d'ancrage 3 suspente</t>
  </si>
  <si>
    <t>3e ophangpunt</t>
  </si>
  <si>
    <t>3. Kinnituskohta</t>
  </si>
  <si>
    <t>3. Ripustuspiste</t>
  </si>
  <si>
    <t>3 точка крепления горизонтальных направляющих</t>
  </si>
  <si>
    <t>Kotvící bod č. 4</t>
  </si>
  <si>
    <t>4th hanging point</t>
  </si>
  <si>
    <t>4. Aufhängepunkt</t>
  </si>
  <si>
    <t>Punkt mocowania nr 4</t>
  </si>
  <si>
    <t>Point d'ancrage 4 suspente</t>
  </si>
  <si>
    <t>4e ophangpunt</t>
  </si>
  <si>
    <t>4. Kinnituskohta</t>
  </si>
  <si>
    <t>4. Ripustuspiste</t>
  </si>
  <si>
    <t>4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</si>
  <si>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</si>
  <si>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</si>
  <si>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</si>
  <si>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</si>
  <si>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</si>
  <si>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</si>
  <si>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</si>
  <si>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</si>
  <si>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</si>
  <si>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</si>
  <si>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</si>
  <si>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</si>
  <si>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</si>
  <si>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</si>
  <si>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</si>
  <si>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</si>
  <si>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</si>
  <si>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</si>
  <si>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</si>
  <si>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</si>
  <si>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</si>
  <si>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</si>
  <si>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</si>
  <si>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</si>
  <si>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>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</si>
  <si>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</si>
  <si>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</si>
  <si>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</si>
  <si>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</si>
  <si>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</si>
  <si>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</si>
  <si>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</si>
  <si>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</si>
  <si>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</si>
  <si>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</si>
  <si>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</si>
  <si>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</si>
  <si>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</si>
  <si>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</si>
  <si>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</si>
  <si>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</si>
  <si>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</si>
  <si>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</si>
  <si>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</si>
  <si>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Back room</t>
  </si>
  <si>
    <t>Głębokość prowadzenia</t>
  </si>
  <si>
    <t>Kotvící bod, když je D≥4500</t>
  </si>
  <si>
    <t>Hanging point if D≥4500</t>
  </si>
  <si>
    <t>Aufhängepunkte, wenn D≥4500</t>
  </si>
  <si>
    <t>Punkty mocowania, jeżeli D≥4500</t>
  </si>
  <si>
    <t>Point d'ancrage des suspentes, si D≥4500</t>
  </si>
  <si>
    <t>Ophangpunt, als D≥4500</t>
  </si>
  <si>
    <t>Kinnituskoht, kui D≥4500</t>
  </si>
  <si>
    <t>Ripustuspiste jos D≥4500</t>
  </si>
  <si>
    <t>Точки крепления горизонтальных направляющих, если D≥4500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</si>
  <si>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</si>
  <si>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</si>
  <si>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</si>
  <si>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</si>
  <si>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</si>
  <si>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</si>
  <si>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>Kinntuskoht</t>
  </si>
  <si>
    <t>Ripustuspiste</t>
  </si>
  <si>
    <t>Точка крепления</t>
  </si>
  <si>
    <t>центральная ось вала</t>
  </si>
  <si>
    <t>Freiraum über sturz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</si>
  <si>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</si>
  <si>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</si>
  <si>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</si>
  <si>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</si>
  <si>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</si>
  <si>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</si>
  <si>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</si>
  <si>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</si>
  <si>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</si>
  <si>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</si>
  <si>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</si>
  <si>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</si>
  <si>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</si>
  <si>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</si>
  <si>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</si>
  <si>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</si>
  <si>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</si>
  <si>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</si>
  <si>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>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</si>
  <si>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</si>
  <si>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</si>
  <si>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</si>
  <si>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</si>
  <si>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</si>
  <si>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</si>
  <si>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</si>
  <si>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</si>
  <si>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</si>
  <si>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</si>
  <si>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</si>
  <si>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</si>
  <si>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</si>
  <si>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</si>
  <si>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</si>
  <si>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</si>
  <si>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</si>
  <si>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>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</si>
  <si>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</si>
  <si>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</si>
  <si>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</si>
  <si>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</si>
  <si>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</si>
  <si>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</si>
  <si>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</si>
  <si>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</si>
  <si>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>tiedoston nimi:</t>
  </si>
  <si>
    <t>Навание файла:</t>
  </si>
  <si>
    <t>Datum revize:</t>
  </si>
  <si>
    <t>Revision date</t>
  </si>
  <si>
    <t>Änderungsdatum</t>
  </si>
  <si>
    <t>Data aktualizacji</t>
  </si>
  <si>
    <t>Date de révision</t>
  </si>
  <si>
    <t>Datum van herziening</t>
  </si>
  <si>
    <t>Läbivaatamise kuupäev</t>
  </si>
  <si>
    <t>Tarkistuspäivä</t>
  </si>
  <si>
    <t>Дата проверки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</si>
  <si>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</si>
  <si>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</si>
  <si>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</si>
  <si>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</si>
  <si>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</si>
  <si>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</si>
  <si>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</si>
  <si>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</si>
  <si>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</si>
  <si>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</si>
  <si>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</si>
  <si>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</si>
  <si>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Formaat:</t>
  </si>
  <si>
    <t>Lista:</t>
  </si>
  <si>
    <t>Лист:</t>
  </si>
  <si>
    <t xml:space="preserve">Stavební připravenost    </t>
  </si>
  <si>
    <t xml:space="preserve">Installation drawing  </t>
  </si>
  <si>
    <t xml:space="preserve">Baubereitschaft  </t>
  </si>
  <si>
    <t xml:space="preserve">Przygotowanie konstrukcyjne  </t>
  </si>
  <si>
    <t xml:space="preserve">Plan de reservations &amp; encombrements   </t>
  </si>
  <si>
    <t xml:space="preserve">Inbouwtekening voorge  </t>
  </si>
  <si>
    <t>Paigaldusjoonis</t>
  </si>
  <si>
    <t xml:space="preserve">Asennuspiirustus </t>
  </si>
  <si>
    <t>Монтажный чертеж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</si>
  <si>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</si>
  <si>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</si>
  <si>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</si>
  <si>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</si>
  <si>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Verenpakket boven latei</t>
  </si>
  <si>
    <t>Vertikální systém</t>
  </si>
  <si>
    <t>Vertical lift systém</t>
  </si>
  <si>
    <t>Vertikaler beschlag (vl-t)</t>
  </si>
  <si>
    <t>Prowadzenie pionowe (vl-t)</t>
  </si>
  <si>
    <t>Levee verticale (vl)</t>
  </si>
  <si>
    <t>Verticaal plafondsysteem</t>
  </si>
  <si>
    <t>Vertikaalne tõstesüsteem</t>
  </si>
  <si>
    <t>Pystysuora nostojärjestelmä</t>
  </si>
  <si>
    <t>Вертикальная подъемная система</t>
  </si>
  <si>
    <t>Kód:</t>
  </si>
  <si>
    <t>Code:</t>
  </si>
  <si>
    <t>Kode:</t>
  </si>
  <si>
    <t>Kod:</t>
  </si>
  <si>
    <t>Nr.:</t>
  </si>
  <si>
    <t>Kood:</t>
  </si>
  <si>
    <t>Koodi:</t>
  </si>
  <si>
    <t>Код:</t>
  </si>
  <si>
    <t>Verze:</t>
  </si>
  <si>
    <t>Version:</t>
  </si>
  <si>
    <t>Wersja: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</si>
  <si>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</si>
  <si>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</si>
  <si>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</si>
  <si>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</si>
  <si>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</si>
  <si>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</si>
  <si>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</si>
  <si>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</si>
  <si>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</si>
  <si>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</si>
  <si>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</si>
  <si>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</si>
  <si>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</si>
  <si>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</si>
  <si>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</si>
  <si>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</si>
  <si>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</si>
  <si>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</si>
  <si>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</si>
  <si>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</si>
  <si>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>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</si>
  <si>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</si>
  <si>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</si>
  <si>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</si>
  <si>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</si>
  <si>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</si>
  <si>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</si>
  <si>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</si>
  <si>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</si>
  <si>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</si>
  <si>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</si>
  <si>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</si>
  <si>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</si>
  <si>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</si>
  <si>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</si>
  <si>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</si>
  <si>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</si>
  <si>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</si>
  <si>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</si>
  <si>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</si>
  <si>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</si>
  <si>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</si>
  <si>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</si>
  <si>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</si>
  <si>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</si>
  <si>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</si>
  <si>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</si>
  <si>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</si>
  <si>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Haspeklettenbedient</t>
  </si>
  <si>
    <t>Łańcuch napędu</t>
  </si>
  <si>
    <t>Treuil a chaine</t>
  </si>
  <si>
    <t>Handketting</t>
  </si>
  <si>
    <t>Taliga</t>
  </si>
  <si>
    <t>Ketjukäyttöinen</t>
  </si>
  <si>
    <t>цепной привод</t>
  </si>
  <si>
    <t>Umístění motoru</t>
  </si>
  <si>
    <t>Position of motor</t>
  </si>
  <si>
    <t>Antriebesposition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</si>
  <si>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</si>
  <si>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</si>
  <si>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</si>
  <si>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</si>
  <si>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</si>
  <si>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</si>
  <si>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Na levé straně</t>
  </si>
  <si>
    <t>On the left side</t>
  </si>
  <si>
    <t>Auf der linken Seiten</t>
  </si>
  <si>
    <t>Po lewej stronie</t>
  </si>
  <si>
    <t>Sur le cote gauche</t>
  </si>
  <si>
    <t>Aan de linkerzijde</t>
  </si>
  <si>
    <t>Vasakul küljel</t>
  </si>
  <si>
    <t>Vasemallla</t>
  </si>
  <si>
    <t>С левой стороны</t>
  </si>
  <si>
    <t>Na pravé straně</t>
  </si>
  <si>
    <t>On the right side</t>
  </si>
  <si>
    <t>Auf der rechten Seiten</t>
  </si>
  <si>
    <t>Po prawej strony</t>
  </si>
  <si>
    <t>Sur le cote droit</t>
  </si>
  <si>
    <t>Aan de rechterzijde</t>
  </si>
  <si>
    <t>Paremal küljel</t>
  </si>
  <si>
    <t>Oikealla</t>
  </si>
  <si>
    <t>С правой стороны</t>
  </si>
  <si>
    <t>Variantní  montáž pružin</t>
  </si>
  <si>
    <t>Additional spring mounting</t>
  </si>
  <si>
    <t>Extra aufhängung federpaket</t>
  </si>
  <si>
    <t>Wariant montażu sprężyn</t>
  </si>
  <si>
    <t>Montage des ressorts</t>
  </si>
  <si>
    <t>Extra veer monteren</t>
  </si>
  <si>
    <t>Täiendav vedrukinnitus</t>
  </si>
  <si>
    <t>Lisäjousikiinnitys</t>
  </si>
  <si>
    <t>Дополнительное пружинное крепление</t>
  </si>
  <si>
    <t>Když b&lt;2000 - stp-1 pružina (spr-1)</t>
  </si>
  <si>
    <t>If w&lt; 2000 - insd-1 spring (spr-1)</t>
  </si>
  <si>
    <t>Wenn w&lt; 2000 - baus-1 feder (spr-1)</t>
  </si>
  <si>
    <t>Jeżeli w&lt; 2000-stp-1 sprężyna (spr-1)</t>
  </si>
  <si>
    <t>Si w&lt; 2000 stp-1ressort (spr-1)</t>
  </si>
  <si>
    <t>Als b&lt;2000 - insd-1 veer (spr-1)</t>
  </si>
  <si>
    <t>Kui w &lt; 2000 – insd-1 vedru (spr-1)</t>
  </si>
  <si>
    <t>Jos w &lt; 2000 - insd-1 jousi (spr-1)</t>
  </si>
  <si>
    <t>Если w &lt;2000 - пружина инсд-1 (спр-1)</t>
  </si>
  <si>
    <t>Když 2000&gt;=w&lt;6000 - stp-2 pružiny (spr-2)</t>
  </si>
  <si>
    <t>If 2000&gt;=w&lt;6000 - insd-2 springs (spr-2)</t>
  </si>
  <si>
    <t>Wenn 2000&gt;=w&lt;6000- baus-2 federn (spr-2)</t>
  </si>
  <si>
    <t>Jeżeli 2000&gt;=w&lt;6000-stp-2 sprężyna (spr-2)</t>
  </si>
  <si>
    <t>Si 2000&gt;=w&lt;6000 stp-2ressorts (spr-2)</t>
  </si>
  <si>
    <t>Als 2000&gt;=b&lt;6000 - insd-2 veren (spr-2)</t>
  </si>
  <si>
    <t>Kui 2000&gt;=w&lt;6000 - insd-2 vedrud (spr-2)</t>
  </si>
  <si>
    <t>Jos 2000&gt;=w&lt;6000 - insd-2 jouset (spr-2)</t>
  </si>
  <si>
    <t>Если 2000&gt; = w &lt;6000 - пружины инсд-2 (спр-2)</t>
  </si>
  <si>
    <t>Když w&gt;=6000 = stp-4 pružiny (spr-4)</t>
  </si>
  <si>
    <t>If w&gt;=6000 - insd-4 springs (spr-4)</t>
  </si>
  <si>
    <t>Wenn w&gt;=6000 - baus-4 federn (spr-4)</t>
  </si>
  <si>
    <t>Jeżeli w&gt;=6000-stp-4 sprężyna (spr-4)</t>
  </si>
  <si>
    <t>Si w&gt; 6000 stp-4ressorts (spr-4)</t>
  </si>
  <si>
    <t>Als b&gt;=6000 - insd-4 veren (spr-4)</t>
  </si>
  <si>
    <t>Kui w&gt;=6000 - insd-4 vedrud (spr-4)</t>
  </si>
  <si>
    <t>Jos w&gt;=6000 - insd-4 jouset (spr-4)</t>
  </si>
  <si>
    <t>Если w&gt; = 6000 - пружины инсд-4 (спр-4)</t>
  </si>
  <si>
    <t>Typ panelu</t>
  </si>
  <si>
    <t>Type of panel</t>
  </si>
  <si>
    <t>Paneel-typ</t>
  </si>
  <si>
    <t>Rodzaj panelu</t>
  </si>
  <si>
    <t>Type de panneau</t>
  </si>
  <si>
    <t>Panel type</t>
  </si>
  <si>
    <t>Paneelitüüp</t>
  </si>
  <si>
    <t>Lamellin tyypi</t>
  </si>
  <si>
    <t>Тип панели</t>
  </si>
  <si>
    <t>40mm</t>
  </si>
  <si>
    <t>40 mm</t>
  </si>
  <si>
    <t>40мм</t>
  </si>
  <si>
    <t>80mm</t>
  </si>
  <si>
    <t>80 mm</t>
  </si>
  <si>
    <t>80мм</t>
  </si>
  <si>
    <t>Typ vedení</t>
  </si>
  <si>
    <t>Type of rails</t>
  </si>
  <si>
    <t>Laufschienen-Typ</t>
  </si>
  <si>
    <t>Typ moznazowych</t>
  </si>
  <si>
    <t>Type des rails</t>
  </si>
  <si>
    <t>Type looprails</t>
  </si>
  <si>
    <t>Siinide tüüp</t>
  </si>
  <si>
    <t>Kiskojen tyyppi</t>
  </si>
  <si>
    <t>Тип направляющих</t>
  </si>
  <si>
    <t>2"</t>
  </si>
  <si>
    <t>3"</t>
  </si>
  <si>
    <t>Hloubka volného prostoru</t>
  </si>
  <si>
    <t>Free space depth (back room)</t>
  </si>
  <si>
    <t>freie Raumtiefe.</t>
  </si>
  <si>
    <t>Darmowa głębokość przestrzeni</t>
  </si>
  <si>
    <t>Profondeur d'espace libre</t>
  </si>
  <si>
    <t>Vrije ruimte diepte</t>
  </si>
  <si>
    <t>Vaba ruumi sügavus</t>
  </si>
  <si>
    <t>Vapaa tilan syvyys</t>
  </si>
  <si>
    <t>Глубина свободного места</t>
  </si>
  <si>
    <t>Horní hrana nezbytné montážní plochy</t>
  </si>
  <si>
    <t>The upper edge of the necessary mounting area</t>
  </si>
  <si>
    <t>Der obere Rand des notwendigen Montagebereichs</t>
  </si>
  <si>
    <t>Górna krawędź niezbędnego obszaru montażu</t>
  </si>
  <si>
    <t>Le bord supérieur de la zone de montage nécessaire</t>
  </si>
  <si>
    <t>De bovenrand van het benodigde bevestigingsgebied</t>
  </si>
  <si>
    <t>Vajaliku paigaldusala ülemine serv</t>
  </si>
  <si>
    <t>Tarvittavan asennusalueen yläreuna</t>
  </si>
  <si>
    <t>Верхний край нужной области монтажа</t>
  </si>
  <si>
    <t>Osa hřídele nad podlahou</t>
  </si>
  <si>
    <t>Shaft Axis over Floor</t>
  </si>
  <si>
    <t>Wellenachse über dem Boden</t>
  </si>
  <si>
    <t>Oś wału na podłodze</t>
  </si>
  <si>
    <t>Axe d'arbre sur le sol</t>
  </si>
  <si>
    <t>Schachtas over de vloer</t>
  </si>
  <si>
    <t>Võlli telje põranda üle</t>
  </si>
  <si>
    <t>Akseli akseli lattialle</t>
  </si>
  <si>
    <t>Ось вала на полу</t>
  </si>
  <si>
    <t>Strana pro umístění motoru</t>
  </si>
  <si>
    <t>Engine location page</t>
  </si>
  <si>
    <t>Seite der Motorstandort</t>
  </si>
  <si>
    <t>Strona lokalizacji silnika.</t>
  </si>
  <si>
    <t>Page de localisation du moteur</t>
  </si>
  <si>
    <t>Motorlocatiepagina</t>
  </si>
  <si>
    <t>Mootori asukoha leht</t>
  </si>
  <si>
    <t>Moottorin sijainti sivu</t>
  </si>
  <si>
    <t>Расположение двигателя Страница</t>
  </si>
  <si>
    <t>Vedení pro vysoký překlad (HL)</t>
  </si>
  <si>
    <t>High lift system (HL)</t>
  </si>
  <si>
    <t xml:space="preserve"> Höhergeführter Beschlag (HL)</t>
  </si>
  <si>
    <t>Prowadzenie dla wysokiego nadproża (HL)</t>
  </si>
  <si>
    <t>Levee haute (HL)</t>
  </si>
  <si>
    <t>Hoog beslagsysteem (HL)</t>
  </si>
  <si>
    <t>Kõrge tõste (HL)</t>
  </si>
  <si>
    <t>Korkeanosto (HL)</t>
  </si>
  <si>
    <t>Высокий подъем (HL)</t>
  </si>
  <si>
    <t>Vertikální vedení (VL)</t>
  </si>
  <si>
    <t>Vertical lift system (VL)</t>
  </si>
  <si>
    <t>Vertikaler Beschlag (VL)</t>
  </si>
  <si>
    <t>Prowadzenie pionowe (VL)</t>
  </si>
  <si>
    <t>Levee verticale (VL)</t>
  </si>
  <si>
    <t>Verticaal plafond systeem (VL)</t>
  </si>
  <si>
    <t>Vertikaaltõste (VL)</t>
  </si>
  <si>
    <t>Suoranosto (VL)</t>
  </si>
  <si>
    <t>Вертикальный подъем (VL)</t>
  </si>
  <si>
    <t>Nabídka/Objednávka:</t>
  </si>
  <si>
    <t>Offer/Order:</t>
  </si>
  <si>
    <t>Angebot/Bestellung:</t>
  </si>
  <si>
    <t>Oferta/Zamówienie:</t>
  </si>
  <si>
    <t>Offre/Commande:</t>
  </si>
  <si>
    <t>Offerte/Order:</t>
  </si>
  <si>
    <t>Pakkumine/tellimus:</t>
  </si>
  <si>
    <t>Tarjous/Tilaus:</t>
  </si>
  <si>
    <t>Предложение/заказ:</t>
  </si>
  <si>
    <t>Pozice:</t>
  </si>
  <si>
    <t>Position:</t>
  </si>
  <si>
    <t>Pozycje:</t>
  </si>
  <si>
    <t>Positions:</t>
  </si>
  <si>
    <t>Positie:</t>
  </si>
  <si>
    <t>Ametikohad:</t>
  </si>
  <si>
    <t>Työpaikat:</t>
  </si>
  <si>
    <t>Позиции: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</si>
</sst>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sz val="26"/>
      <color rgb="FFC00000"/>
      <name val="Aptos Narrow"/>
      <family val="2"/>
      <charset val="238"/>
      <scheme val="minor"/>
    </font>
    <font>
      <sz val="18"/>
      <color theme="1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  <font>
      <sz val="9"/>
      <color theme="1"/>
      <name val="Aptos Narrow"/>
      <family val="2"/>
      <charset val="238"/>
      <scheme val="minor"/>
    </font>
    <font>
      <sz val="10"/>
      <color theme="1"/>
      <name val="Aptos Narrow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u/>
      <sz val="28"/>
      <color indexed="8"/>
      <name val="Calibri"/>
      <family val="2"/>
      <charset val="238"/>
    </font>
    <font>
      <sz val="105"/>
      <color rgb="FFC00000"/>
      <name val="Aptos Narrow"/>
      <family val="2"/>
      <charset val="238"/>
      <scheme val="minor"/>
    </font>
    <font>
      <u/>
      <sz val="11"/>
      <color theme="10"/>
      <name val="Aptos Narrow"/>
      <family val="2"/>
      <charset val="238"/>
      <scheme val="minor"/>
    </font>
    <font>
      <sz val="20"/>
      <color theme="1"/>
      <name val="Aptos Narrow"/>
      <family val="2"/>
      <charset val="238"/>
      <scheme val="minor"/>
    </font>
    <font>
      <b/>
      <sz val="14"/>
      <color theme="1"/>
      <name val="Aptos Narrow"/>
      <family val="2"/>
      <charset val="238"/>
      <scheme val="minor"/>
    </font>
    <font>
      <sz val="11"/>
      <color rgb="FF000000"/>
      <name val="Aptos Narrow"/>
      <family val="2"/>
      <charset val="238"/>
      <scheme val="minor"/>
    </font>
    <font>
      <b/>
      <sz val="11"/>
      <color rgb="FF000000"/>
      <name val="Aptos Narrow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Aptos Narrow"/>
      <family val="2"/>
      <charset val="238"/>
      <scheme val="minor"/>
    </font>
    <font>
      <sz val="11"/>
      <name val="Calibri"/>
      <family val="2"/>
      <charset val="238"/>
    </font>
    <font>
      <sz val="8"/>
      <color theme="1"/>
      <name val="Aptos Narrow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1" fillId="0" borderId="0" applyNumberFormat="0" applyFill="0" applyBorder="0" applyAlignment="0" applyProtection="0"/>
    <xf numFmtId="0" fontId="7" fillId="0" borderId="0"/>
  </cellStyleXfs>
  <cellXfs count="98">
    <xf numFmtId="0" fontId="0" fillId="0" borderId="0" xfId="0"/>
    <xf numFmtId="0" fontId="0" fillId="2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textRotation="90"/>
    </xf>
    <xf numFmtId="0" fontId="0" fillId="0" borderId="0" xfId="0" applyAlignment="1">
      <alignment vertical="top" wrapText="1"/>
    </xf>
    <xf numFmtId="0" fontId="0" fillId="0" borderId="0" xfId="0" applyAlignment="1">
      <alignment horizontal="left" textRotation="90"/>
    </xf>
    <xf numFmtId="0" fontId="0" fillId="0" borderId="0" xfId="0" applyAlignment="1">
      <alignment textRotation="90"/>
    </xf>
    <xf numFmtId="0" fontId="0" fillId="0" borderId="0" xfId="0" applyAlignment="1">
      <alignment horizontal="center" vertical="top" textRotation="90"/>
    </xf>
    <xf numFmtId="0" fontId="0" fillId="0" borderId="0" xfId="0" applyAlignment="1">
      <alignment vertical="center" textRotation="90"/>
    </xf>
    <xf numFmtId="0" fontId="0" fillId="0" borderId="0" xfId="0" applyAlignment="1">
      <alignment horizontal="left" wrapText="1"/>
    </xf>
    <xf numFmtId="0" fontId="6" fillId="0" borderId="0" xfId="0" applyFont="1" applyAlignment="1">
      <alignment textRotation="90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top"/>
    </xf>
    <xf numFmtId="0" fontId="8" fillId="0" borderId="0" xfId="1" applyFont="1"/>
    <xf numFmtId="0" fontId="6" fillId="0" borderId="4" xfId="0" applyFont="1" applyBorder="1"/>
    <xf numFmtId="0" fontId="6" fillId="0" borderId="0" xfId="0" applyFont="1" applyAlignment="1">
      <alignment horizontal="left"/>
    </xf>
    <xf numFmtId="0" fontId="6" fillId="0" borderId="5" xfId="0" applyFont="1" applyBorder="1"/>
    <xf numFmtId="0" fontId="6" fillId="0" borderId="10" xfId="0" applyFont="1" applyBorder="1"/>
    <xf numFmtId="0" fontId="0" fillId="5" borderId="0" xfId="0" applyFill="1"/>
    <xf numFmtId="0" fontId="6" fillId="6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0" fillId="7" borderId="0" xfId="0" applyFill="1" applyAlignment="1">
      <alignment horizontal="center"/>
    </xf>
    <xf numFmtId="0" fontId="0" fillId="7" borderId="0" xfId="0" applyFill="1"/>
    <xf numFmtId="0" fontId="14" fillId="0" borderId="0" xfId="0" applyFont="1" applyAlignment="1">
      <alignment vertical="center"/>
    </xf>
    <xf numFmtId="0" fontId="16" fillId="0" borderId="0" xfId="0" applyFont="1"/>
    <xf numFmtId="0" fontId="17" fillId="0" borderId="0" xfId="1" applyFont="1"/>
    <xf numFmtId="0" fontId="18" fillId="0" borderId="0" xfId="3" applyFont="1"/>
    <xf numFmtId="0" fontId="14" fillId="0" borderId="0" xfId="0" applyFont="1" applyAlignment="1">
      <alignment vertical="center" wrapText="1"/>
    </xf>
    <xf numFmtId="0" fontId="7" fillId="0" borderId="0" xfId="1"/>
    <xf numFmtId="0" fontId="19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 wrapText="1" indent="1"/>
    </xf>
    <xf numFmtId="0" fontId="6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0" xfId="2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wrapText="1" indent="1"/>
    </xf>
    <xf numFmtId="14" fontId="6" fillId="0" borderId="0" xfId="0" applyNumberFormat="1" applyFont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8" fillId="0" borderId="0" xfId="1" applyFont="1" applyAlignment="1">
      <alignment horizontal="left"/>
    </xf>
    <xf numFmtId="0" fontId="0" fillId="0" borderId="0" xfId="0" applyAlignment="1">
      <alignment horizontal="right" vertical="center"/>
    </xf>
    <xf numFmtId="0" fontId="0" fillId="4" borderId="0" xfId="0" applyFill="1" applyAlignment="1" applyProtection="1">
      <alignment horizontal="center"/>
      <protection locked="0"/>
    </xf>
    <xf numFmtId="0" fontId="6" fillId="0" borderId="0" xfId="0" applyFont="1" applyAlignment="1">
      <alignment horizontal="left" vertical="top" wrapText="1"/>
    </xf>
    <xf numFmtId="0" fontId="9" fillId="0" borderId="0" xfId="1" applyFont="1" applyAlignment="1">
      <alignment horizont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textRotation="90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right" textRotation="90"/>
    </xf>
    <xf numFmtId="0" fontId="0" fillId="0" borderId="0" xfId="0" applyAlignment="1">
      <alignment horizontal="right" vertical="center" textRotation="90"/>
    </xf>
    <xf numFmtId="0" fontId="5" fillId="0" borderId="0" xfId="0" applyFont="1" applyAlignment="1">
      <alignment horizontal="center" vertical="center" textRotation="90" wrapText="1"/>
    </xf>
    <xf numFmtId="0" fontId="0" fillId="3" borderId="0" xfId="0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top"/>
      <protection locked="0"/>
    </xf>
    <xf numFmtId="0" fontId="2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0" fontId="3" fillId="3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indent="1"/>
    </xf>
    <xf numFmtId="0" fontId="0" fillId="0" borderId="5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 textRotation="90"/>
    </xf>
  </cellXfs>
  <cellStyles count="4">
    <cellStyle name="Link" xfId="2" builtinId="8"/>
    <cellStyle name="Normální 2" xfId="1" xr:uid="{35B74E4A-E6C2-4BFF-B8C0-17FAD6B36C58}"/>
    <cellStyle name="normální_List1" xfId="3" xr:uid="{B7689057-ABFE-41D2-8B6F-418ED1CA23D1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124519</xdr:colOff>
      <xdr:row>3</xdr:row>
      <xdr:rowOff>155058</xdr:rowOff>
    </xdr:from>
    <xdr:to>
      <xdr:col>48</xdr:col>
      <xdr:colOff>112526</xdr:colOff>
      <xdr:row>16</xdr:row>
      <xdr:rowOff>110756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46005ED-5365-4C4D-BCD3-79AE83D950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61"/>
        <a:stretch/>
      </xdr:blipFill>
      <xdr:spPr>
        <a:xfrm>
          <a:off x="11754544" y="726558"/>
          <a:ext cx="3445582" cy="2441723"/>
        </a:xfrm>
        <a:prstGeom prst="rect">
          <a:avLst/>
        </a:prstGeom>
      </xdr:spPr>
    </xdr:pic>
    <xdr:clientData/>
  </xdr:twoCellAnchor>
  <xdr:twoCellAnchor editAs="oneCell">
    <xdr:from>
      <xdr:col>40</xdr:col>
      <xdr:colOff>254493</xdr:colOff>
      <xdr:row>18</xdr:row>
      <xdr:rowOff>105542</xdr:rowOff>
    </xdr:from>
    <xdr:to>
      <xdr:col>43</xdr:col>
      <xdr:colOff>246592</xdr:colOff>
      <xdr:row>22</xdr:row>
      <xdr:rowOff>92450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C07897D-60C0-4349-9B48-07F7D78A2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7493" y="3725042"/>
          <a:ext cx="935074" cy="748908"/>
        </a:xfrm>
        <a:prstGeom prst="rect">
          <a:avLst/>
        </a:prstGeom>
      </xdr:spPr>
    </xdr:pic>
    <xdr:clientData/>
  </xdr:twoCellAnchor>
  <xdr:twoCellAnchor editAs="oneCell">
    <xdr:from>
      <xdr:col>40</xdr:col>
      <xdr:colOff>278191</xdr:colOff>
      <xdr:row>23</xdr:row>
      <xdr:rowOff>62707</xdr:rowOff>
    </xdr:from>
    <xdr:to>
      <xdr:col>43</xdr:col>
      <xdr:colOff>287379</xdr:colOff>
      <xdr:row>27</xdr:row>
      <xdr:rowOff>97454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C07D415C-8E48-4655-86E6-67A8F9649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1191" y="4634707"/>
          <a:ext cx="952163" cy="796747"/>
        </a:xfrm>
        <a:prstGeom prst="rect">
          <a:avLst/>
        </a:prstGeom>
      </xdr:spPr>
    </xdr:pic>
    <xdr:clientData/>
  </xdr:twoCellAnchor>
  <xdr:twoCellAnchor editAs="oneCell">
    <xdr:from>
      <xdr:col>40</xdr:col>
      <xdr:colOff>295994</xdr:colOff>
      <xdr:row>28</xdr:row>
      <xdr:rowOff>123462</xdr:rowOff>
    </xdr:from>
    <xdr:to>
      <xdr:col>43</xdr:col>
      <xdr:colOff>285384</xdr:colOff>
      <xdr:row>33</xdr:row>
      <xdr:rowOff>22124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ACA28506-1E08-4016-A385-5FA3854D6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8994" y="5647962"/>
          <a:ext cx="932365" cy="851162"/>
        </a:xfrm>
        <a:prstGeom prst="rect">
          <a:avLst/>
        </a:prstGeom>
      </xdr:spPr>
    </xdr:pic>
    <xdr:clientData/>
  </xdr:twoCellAnchor>
  <xdr:twoCellAnchor editAs="oneCell">
    <xdr:from>
      <xdr:col>35</xdr:col>
      <xdr:colOff>66918</xdr:colOff>
      <xdr:row>33</xdr:row>
      <xdr:rowOff>105006</xdr:rowOff>
    </xdr:from>
    <xdr:to>
      <xdr:col>47</xdr:col>
      <xdr:colOff>208228</xdr:colOff>
      <xdr:row>39</xdr:row>
      <xdr:rowOff>94017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6805507B-3648-4481-9FA3-A74AF39F76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01" t="45800" r="21796" b="42675"/>
        <a:stretch/>
      </xdr:blipFill>
      <xdr:spPr>
        <a:xfrm>
          <a:off x="11068293" y="6582006"/>
          <a:ext cx="3913210" cy="1132011"/>
        </a:xfrm>
        <a:prstGeom prst="rect">
          <a:avLst/>
        </a:prstGeom>
      </xdr:spPr>
    </xdr:pic>
    <xdr:clientData/>
  </xdr:twoCellAnchor>
  <xdr:twoCellAnchor editAs="oneCell">
    <xdr:from>
      <xdr:col>25</xdr:col>
      <xdr:colOff>212904</xdr:colOff>
      <xdr:row>3</xdr:row>
      <xdr:rowOff>58079</xdr:rowOff>
    </xdr:from>
    <xdr:to>
      <xdr:col>29</xdr:col>
      <xdr:colOff>287669</xdr:colOff>
      <xdr:row>10</xdr:row>
      <xdr:rowOff>96413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86D9A89D-B2EE-4C00-AB93-16C125B78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1029" y="629579"/>
          <a:ext cx="1332065" cy="1381359"/>
        </a:xfrm>
        <a:prstGeom prst="rect">
          <a:avLst/>
        </a:prstGeom>
      </xdr:spPr>
    </xdr:pic>
    <xdr:clientData/>
  </xdr:twoCellAnchor>
  <xdr:twoCellAnchor editAs="oneCell">
    <xdr:from>
      <xdr:col>31</xdr:col>
      <xdr:colOff>19661</xdr:colOff>
      <xdr:row>4</xdr:row>
      <xdr:rowOff>103458</xdr:rowOff>
    </xdr:from>
    <xdr:to>
      <xdr:col>36</xdr:col>
      <xdr:colOff>16501</xdr:colOff>
      <xdr:row>9</xdr:row>
      <xdr:rowOff>91539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B1567221-2BF2-4778-82D9-A7469D0DC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736" y="865458"/>
          <a:ext cx="1568465" cy="950106"/>
        </a:xfrm>
        <a:prstGeom prst="rect">
          <a:avLst/>
        </a:prstGeom>
      </xdr:spPr>
    </xdr:pic>
    <xdr:clientData/>
  </xdr:twoCellAnchor>
  <xdr:twoCellAnchor editAs="oneCell">
    <xdr:from>
      <xdr:col>16</xdr:col>
      <xdr:colOff>19037</xdr:colOff>
      <xdr:row>47</xdr:row>
      <xdr:rowOff>176071</xdr:rowOff>
    </xdr:from>
    <xdr:to>
      <xdr:col>18</xdr:col>
      <xdr:colOff>135785</xdr:colOff>
      <xdr:row>49</xdr:row>
      <xdr:rowOff>22743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77FEEE82-07CB-4F07-9EFD-81C152628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37" y="9329596"/>
          <a:ext cx="745398" cy="227672"/>
        </a:xfrm>
        <a:prstGeom prst="rect">
          <a:avLst/>
        </a:prstGeom>
      </xdr:spPr>
    </xdr:pic>
    <xdr:clientData/>
  </xdr:twoCellAnchor>
  <xdr:twoCellAnchor editAs="oneCell">
    <xdr:from>
      <xdr:col>16</xdr:col>
      <xdr:colOff>31928</xdr:colOff>
      <xdr:row>55</xdr:row>
      <xdr:rowOff>132463</xdr:rowOff>
    </xdr:from>
    <xdr:to>
      <xdr:col>18</xdr:col>
      <xdr:colOff>136933</xdr:colOff>
      <xdr:row>57</xdr:row>
      <xdr:rowOff>22410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4B391888-EC43-40E0-8C9A-8ADA30FB37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98"/>
        <a:stretch/>
      </xdr:blipFill>
      <xdr:spPr>
        <a:xfrm>
          <a:off x="5061128" y="10809988"/>
          <a:ext cx="733655" cy="270947"/>
        </a:xfrm>
        <a:prstGeom prst="rect">
          <a:avLst/>
        </a:prstGeom>
      </xdr:spPr>
    </xdr:pic>
    <xdr:clientData/>
  </xdr:twoCellAnchor>
  <xdr:twoCellAnchor editAs="oneCell">
    <xdr:from>
      <xdr:col>16</xdr:col>
      <xdr:colOff>15178</xdr:colOff>
      <xdr:row>51</xdr:row>
      <xdr:rowOff>167591</xdr:rowOff>
    </xdr:from>
    <xdr:to>
      <xdr:col>18</xdr:col>
      <xdr:colOff>94923</xdr:colOff>
      <xdr:row>53</xdr:row>
      <xdr:rowOff>19022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A53BC120-D505-43F5-862E-FFC256EB4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4378" y="10083116"/>
          <a:ext cx="708395" cy="232431"/>
        </a:xfrm>
        <a:prstGeom prst="rect">
          <a:avLst/>
        </a:prstGeom>
      </xdr:spPr>
    </xdr:pic>
    <xdr:clientData/>
  </xdr:twoCellAnchor>
  <xdr:twoCellAnchor>
    <xdr:from>
      <xdr:col>40</xdr:col>
      <xdr:colOff>204353</xdr:colOff>
      <xdr:row>11</xdr:row>
      <xdr:rowOff>161060</xdr:rowOff>
    </xdr:from>
    <xdr:to>
      <xdr:col>42</xdr:col>
      <xdr:colOff>282286</xdr:colOff>
      <xdr:row>13</xdr:row>
      <xdr:rowOff>31173</xdr:rowOff>
    </xdr:to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DEF9C208-2D3A-475F-B9C6-62050F7F5359}"/>
            </a:ext>
          </a:extLst>
        </xdr:cNvPr>
        <xdr:cNvSpPr txBox="1"/>
      </xdr:nvSpPr>
      <xdr:spPr>
        <a:xfrm>
          <a:off x="12777353" y="2266085"/>
          <a:ext cx="706583" cy="251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B</a:t>
          </a:r>
        </a:p>
      </xdr:txBody>
    </xdr:sp>
    <xdr:clientData/>
  </xdr:twoCellAnchor>
  <xdr:twoCellAnchor>
    <xdr:from>
      <xdr:col>30</xdr:col>
      <xdr:colOff>36367</xdr:colOff>
      <xdr:row>3</xdr:row>
      <xdr:rowOff>121037</xdr:rowOff>
    </xdr:from>
    <xdr:to>
      <xdr:col>32</xdr:col>
      <xdr:colOff>114301</xdr:colOff>
      <xdr:row>5</xdr:row>
      <xdr:rowOff>119304</xdr:rowOff>
    </xdr:to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B3E9918E-4673-4F56-8661-5ACED568C539}"/>
            </a:ext>
          </a:extLst>
        </xdr:cNvPr>
        <xdr:cNvSpPr txBox="1"/>
      </xdr:nvSpPr>
      <xdr:spPr>
        <a:xfrm>
          <a:off x="9466117" y="692537"/>
          <a:ext cx="706584" cy="379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2000" b="1"/>
            <a:t>B</a:t>
          </a:r>
        </a:p>
      </xdr:txBody>
    </xdr:sp>
    <xdr:clientData/>
  </xdr:twoCellAnchor>
  <xdr:twoCellAnchor>
    <xdr:from>
      <xdr:col>15</xdr:col>
      <xdr:colOff>167445</xdr:colOff>
      <xdr:row>10</xdr:row>
      <xdr:rowOff>91750</xdr:rowOff>
    </xdr:from>
    <xdr:to>
      <xdr:col>15</xdr:col>
      <xdr:colOff>167627</xdr:colOff>
      <xdr:row>14</xdr:row>
      <xdr:rowOff>124036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226F76F7-3F1F-4D86-B965-5A248FF7772F}"/>
            </a:ext>
          </a:extLst>
        </xdr:cNvPr>
        <xdr:cNvCxnSpPr/>
      </xdr:nvCxnSpPr>
      <xdr:spPr>
        <a:xfrm flipV="1">
          <a:off x="4882320" y="2006275"/>
          <a:ext cx="182" cy="79428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228600</xdr:colOff>
      <xdr:row>13</xdr:row>
      <xdr:rowOff>9526</xdr:rowOff>
    </xdr:from>
    <xdr:to>
      <xdr:col>32</xdr:col>
      <xdr:colOff>22225</xdr:colOff>
      <xdr:row>38</xdr:row>
      <xdr:rowOff>54403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A03E708A-A43D-4E1D-8AE9-B2841D5931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7" t="21974" r="12898" b="22348"/>
        <a:stretch/>
      </xdr:blipFill>
      <xdr:spPr>
        <a:xfrm>
          <a:off x="5257800" y="2495551"/>
          <a:ext cx="4822825" cy="4988352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5</xdr:row>
      <xdr:rowOff>69056</xdr:rowOff>
    </xdr:from>
    <xdr:to>
      <xdr:col>16</xdr:col>
      <xdr:colOff>76200</xdr:colOff>
      <xdr:row>38</xdr:row>
      <xdr:rowOff>20589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3A306494-6EDE-4B3F-83B5-6A85549841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13" t="22116" r="7941" b="18844"/>
        <a:stretch/>
      </xdr:blipFill>
      <xdr:spPr>
        <a:xfrm>
          <a:off x="66676" y="1021556"/>
          <a:ext cx="5038724" cy="64285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226219</xdr:colOff>
      <xdr:row>34</xdr:row>
      <xdr:rowOff>23812</xdr:rowOff>
    </xdr:from>
    <xdr:to>
      <xdr:col>12</xdr:col>
      <xdr:colOff>236091</xdr:colOff>
      <xdr:row>37</xdr:row>
      <xdr:rowOff>71437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127698E-8441-4A7B-B97B-D25F0A3E04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961" b="15828"/>
        <a:stretch/>
      </xdr:blipFill>
      <xdr:spPr>
        <a:xfrm>
          <a:off x="1483519" y="6500812"/>
          <a:ext cx="2524472" cy="619125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2</xdr:row>
      <xdr:rowOff>76200</xdr:rowOff>
    </xdr:from>
    <xdr:to>
      <xdr:col>18</xdr:col>
      <xdr:colOff>238125</xdr:colOff>
      <xdr:row>27</xdr:row>
      <xdr:rowOff>104775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36BDC20-127E-4940-A30D-ED7A3CFAE4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39" t="26798" r="14102" b="25568"/>
        <a:stretch/>
      </xdr:blipFill>
      <xdr:spPr>
        <a:xfrm>
          <a:off x="809625" y="457200"/>
          <a:ext cx="5086350" cy="4791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226219</xdr:colOff>
      <xdr:row>34</xdr:row>
      <xdr:rowOff>23812</xdr:rowOff>
    </xdr:from>
    <xdr:to>
      <xdr:col>12</xdr:col>
      <xdr:colOff>236091</xdr:colOff>
      <xdr:row>37</xdr:row>
      <xdr:rowOff>71437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3672ECD-3C45-49DC-9388-3901A32ACE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961" b="15828"/>
        <a:stretch/>
      </xdr:blipFill>
      <xdr:spPr>
        <a:xfrm>
          <a:off x="1483519" y="6500812"/>
          <a:ext cx="2524472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297655</xdr:colOff>
      <xdr:row>2</xdr:row>
      <xdr:rowOff>76200</xdr:rowOff>
    </xdr:from>
    <xdr:to>
      <xdr:col>19</xdr:col>
      <xdr:colOff>11905</xdr:colOff>
      <xdr:row>27</xdr:row>
      <xdr:rowOff>104775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CDC0E62-F660-4C72-B44A-773DFFB574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46" t="26798" r="11347" b="25568"/>
        <a:stretch/>
      </xdr:blipFill>
      <xdr:spPr>
        <a:xfrm flipH="1">
          <a:off x="611980" y="457200"/>
          <a:ext cx="5372100" cy="4791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590551</xdr:colOff>
      <xdr:row>3</xdr:row>
      <xdr:rowOff>123826</xdr:rowOff>
    </xdr:from>
    <xdr:to>
      <xdr:col>11</xdr:col>
      <xdr:colOff>76201</xdr:colOff>
      <xdr:row>11</xdr:row>
      <xdr:rowOff>186288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28CB9F7-15CE-40E0-A23B-31D0A32EF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1" y="695326"/>
          <a:ext cx="3752850" cy="1586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914C4-01AB-41BA-A0E1-464C22C4E301}">
  <sheetPr codeName="List11">
    <tabColor theme="6" tint="-0.499984740745262"/>
    <pageSetUpPr fitToPage="1"/>
  </sheetPr>
  <dimension ref="A1:BK80"/>
  <sheetViews>
    <sheetView showGridLines="0" tabSelected="1" showWhiteSpace="0" view="pageBreakPreview" zoomScale="60" zoomScaleNormal="60" zoomScalePageLayoutView="60" workbookViewId="0">
      <selection activeCell="AU2" sqref="AU2:AV3"/>
    </sheetView>
  </sheetViews>
  <sheetFormatPr baseColWidth="10" defaultColWidth="9.140625" defaultRowHeight="15" x14ac:dyDescent="0.25"/>
  <cols>
    <col min="1" max="49" width="4.7109375" customWidth="1"/>
    <col min="51" max="57" width="4.7109375" customWidth="1"/>
  </cols>
  <sheetData>
    <row r="1" spans="1:55" ht="15" customHeight="1" x14ac:dyDescent="0.25">
      <c r="A1" s="86" t="str">
        <f>Translation!A13</f>
        <v>Standardbeschlag (SL)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AX1" s="87" t="s">
        <v>0</v>
      </c>
      <c r="AY1" s="87"/>
      <c r="AZ1" s="87"/>
      <c r="BA1" s="87"/>
      <c r="BB1" s="87"/>
      <c r="BC1" s="87"/>
    </row>
    <row r="2" spans="1:55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AU2" s="88" t="s">
        <v>45</v>
      </c>
      <c r="AV2" s="88"/>
      <c r="AX2" s="1" t="s">
        <v>2</v>
      </c>
      <c r="AY2" s="1"/>
      <c r="AZ2" s="1"/>
      <c r="BA2" s="1"/>
      <c r="BB2" s="1"/>
      <c r="BC2" s="1"/>
    </row>
    <row r="3" spans="1:55" ht="15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t="str">
        <f>Translation!A4</f>
        <v>lichte Breite</v>
      </c>
      <c r="T3" s="84"/>
      <c r="U3" s="84"/>
      <c r="V3" s="84"/>
      <c r="W3" s="84"/>
      <c r="X3" t="s">
        <v>3</v>
      </c>
      <c r="AD3" s="89" t="str">
        <f>Translation!A43</f>
        <v>Bodenneigung</v>
      </c>
      <c r="AE3" s="89"/>
      <c r="AF3" s="89"/>
      <c r="AG3" s="89"/>
      <c r="AH3" s="89"/>
      <c r="AU3" s="88"/>
      <c r="AV3" s="88"/>
      <c r="AX3" s="1" t="s">
        <v>4</v>
      </c>
      <c r="AY3" s="1"/>
      <c r="AZ3" s="1"/>
      <c r="BA3" s="1"/>
      <c r="BB3" s="1"/>
      <c r="BC3" s="1"/>
    </row>
    <row r="4" spans="1:55" ht="15" customHeight="1" x14ac:dyDescent="0.25">
      <c r="A4" s="90" t="str">
        <f>Translation!A17</f>
        <v>max. W x H 5000x5000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T4" s="2"/>
      <c r="U4" s="2"/>
      <c r="V4" s="2"/>
      <c r="W4" s="2"/>
      <c r="AX4" s="1" t="s">
        <v>5</v>
      </c>
      <c r="AY4" s="1"/>
      <c r="AZ4" s="1"/>
      <c r="BA4" s="1"/>
      <c r="BB4" s="1"/>
      <c r="BC4" s="1"/>
    </row>
    <row r="5" spans="1:55" ht="15" customHeight="1" x14ac:dyDescent="0.25">
      <c r="P5" t="str">
        <f>Translation!A5</f>
        <v>lichte Höhe</v>
      </c>
      <c r="T5" s="84"/>
      <c r="U5" s="84"/>
      <c r="V5" s="84"/>
      <c r="W5" s="84"/>
      <c r="X5" t="s">
        <v>3</v>
      </c>
      <c r="AX5" s="1" t="s">
        <v>6</v>
      </c>
      <c r="AY5" s="1"/>
      <c r="AZ5" s="1"/>
      <c r="BA5" s="1"/>
      <c r="BB5" s="1"/>
      <c r="BC5" s="1"/>
    </row>
    <row r="6" spans="1:55" ht="15" customHeight="1" x14ac:dyDescent="0.25">
      <c r="AX6" s="1" t="s">
        <v>7</v>
      </c>
      <c r="AY6" s="1"/>
      <c r="AZ6" s="1"/>
      <c r="BA6" s="1"/>
      <c r="BB6" s="1"/>
      <c r="BC6" s="1"/>
    </row>
    <row r="7" spans="1:55" ht="15" customHeight="1" x14ac:dyDescent="0.25">
      <c r="E7" s="73" t="str">
        <f>IF(T5="","Q","Q = "&amp;N60)</f>
        <v>Q</v>
      </c>
      <c r="F7" s="73"/>
      <c r="P7" s="70" t="str">
        <f>Translation!A115</f>
        <v>Antriebesposition</v>
      </c>
      <c r="Q7" s="70"/>
      <c r="R7" s="70"/>
      <c r="S7" s="70"/>
      <c r="T7" s="85"/>
      <c r="U7" s="85"/>
      <c r="V7" s="85"/>
      <c r="W7" s="85"/>
      <c r="AX7" s="1" t="s">
        <v>8</v>
      </c>
      <c r="AY7" s="1"/>
      <c r="AZ7" s="1"/>
      <c r="BA7" s="1"/>
      <c r="BB7" s="1"/>
      <c r="BC7" s="1"/>
    </row>
    <row r="8" spans="1:55" ht="15.75" customHeight="1" x14ac:dyDescent="0.25">
      <c r="E8" s="73"/>
      <c r="F8" s="73"/>
      <c r="P8" s="70"/>
      <c r="Q8" s="70"/>
      <c r="R8" s="70"/>
      <c r="S8" s="70"/>
      <c r="T8" s="85"/>
      <c r="U8" s="85"/>
      <c r="V8" s="85"/>
      <c r="W8" s="85"/>
      <c r="AX8" s="1" t="s">
        <v>9</v>
      </c>
      <c r="AY8" s="1"/>
      <c r="AZ8" s="1"/>
      <c r="BA8" s="1"/>
      <c r="BB8" s="1"/>
      <c r="BC8" s="1"/>
    </row>
    <row r="9" spans="1:55" ht="15" customHeight="1" x14ac:dyDescent="0.25">
      <c r="E9" s="67" t="str">
        <f>IF(T5="","D","D = "&amp;(N55))</f>
        <v>D</v>
      </c>
      <c r="F9" s="67"/>
      <c r="AX9" s="1" t="s">
        <v>10</v>
      </c>
      <c r="AY9" s="1"/>
      <c r="AZ9" s="1"/>
      <c r="BA9" s="1"/>
      <c r="BB9" s="1"/>
      <c r="BC9" s="1"/>
    </row>
    <row r="10" spans="1:55" ht="15" customHeight="1" x14ac:dyDescent="0.25">
      <c r="E10" s="73" t="str">
        <f>IF(T5="","Dx","Dx = "&amp;(N55-(N56-N59)))</f>
        <v>Dx</v>
      </c>
      <c r="F10" s="73"/>
      <c r="AX10" s="1" t="s">
        <v>11</v>
      </c>
      <c r="AY10" s="1"/>
      <c r="AZ10" s="1"/>
      <c r="BA10" s="1"/>
      <c r="BB10" s="1"/>
      <c r="BC10" s="1"/>
    </row>
    <row r="11" spans="1:55" ht="15" customHeight="1" x14ac:dyDescent="0.25">
      <c r="E11" s="73"/>
      <c r="F11" s="73"/>
      <c r="AU11" s="3"/>
    </row>
    <row r="12" spans="1:55" x14ac:dyDescent="0.25">
      <c r="C12" s="4" t="s">
        <v>12</v>
      </c>
      <c r="D12" s="5">
        <f>N59</f>
        <v>300</v>
      </c>
      <c r="G12" s="69" t="str">
        <f>IF(T5="","X1","X1 = "&amp; N58)</f>
        <v>X1</v>
      </c>
      <c r="H12" s="69"/>
      <c r="I12" s="69" t="str">
        <f>IF(T5="","X","X = "&amp; N57)</f>
        <v>X</v>
      </c>
      <c r="J12" s="69"/>
      <c r="K12" s="4" t="s">
        <v>13</v>
      </c>
      <c r="L12" s="5">
        <f>IF(N55&gt;1400,N56,0)</f>
        <v>700</v>
      </c>
      <c r="O12" s="83" t="s">
        <v>14</v>
      </c>
      <c r="P12" s="83"/>
    </row>
    <row r="13" spans="1:55" x14ac:dyDescent="0.25">
      <c r="N13" s="7"/>
      <c r="O13" s="83"/>
      <c r="P13" s="83"/>
    </row>
    <row r="14" spans="1:55" ht="15" customHeight="1" x14ac:dyDescent="0.25">
      <c r="N14" s="7"/>
      <c r="O14" s="83"/>
      <c r="P14" s="83"/>
      <c r="U14" s="73">
        <v>120</v>
      </c>
      <c r="V14" s="73"/>
      <c r="AD14" s="73">
        <v>450</v>
      </c>
      <c r="AE14" s="73"/>
      <c r="AG14" s="70" t="str">
        <f>Translation!A38</f>
        <v>Montagefläche für den Motor (wahlweise L oder R)</v>
      </c>
      <c r="AH14" s="70"/>
      <c r="AI14" s="70"/>
      <c r="AJ14" s="70"/>
      <c r="AK14" s="8"/>
    </row>
    <row r="15" spans="1:55" x14ac:dyDescent="0.25">
      <c r="N15" s="7"/>
      <c r="O15" s="83"/>
      <c r="P15" s="83"/>
      <c r="U15" s="73"/>
      <c r="V15" s="73"/>
      <c r="AD15" s="73"/>
      <c r="AE15" s="73"/>
      <c r="AG15" s="70"/>
      <c r="AH15" s="70"/>
      <c r="AI15" s="70"/>
      <c r="AJ15" s="70"/>
      <c r="AK15" s="8"/>
    </row>
    <row r="16" spans="1:55" ht="15" customHeight="1" x14ac:dyDescent="0.25">
      <c r="N16" s="81">
        <v>420</v>
      </c>
      <c r="O16" s="80">
        <v>550</v>
      </c>
      <c r="R16" s="77">
        <v>550</v>
      </c>
      <c r="AG16" s="70"/>
      <c r="AH16" s="70"/>
      <c r="AI16" s="70"/>
      <c r="AJ16" s="70"/>
      <c r="AK16" s="8"/>
    </row>
    <row r="17" spans="1:49" ht="21" customHeight="1" x14ac:dyDescent="0.25">
      <c r="A17" s="79">
        <v>350</v>
      </c>
      <c r="N17" s="81"/>
      <c r="O17" s="80"/>
      <c r="Q17" s="10"/>
      <c r="R17" s="77"/>
      <c r="AG17" s="70"/>
      <c r="AH17" s="70"/>
      <c r="AI17" s="70"/>
      <c r="AJ17" s="70"/>
      <c r="AK17" s="8"/>
    </row>
    <row r="18" spans="1:49" ht="23.25" customHeight="1" x14ac:dyDescent="0.25">
      <c r="A18" s="79"/>
      <c r="N18" s="10" t="s">
        <v>15</v>
      </c>
      <c r="O18" s="11" t="s">
        <v>16</v>
      </c>
      <c r="R18" s="9" t="s">
        <v>16</v>
      </c>
      <c r="AE18" s="72">
        <v>160</v>
      </c>
      <c r="AF18" s="72"/>
    </row>
    <row r="19" spans="1:49" ht="15" customHeight="1" x14ac:dyDescent="0.25">
      <c r="E19" s="80">
        <v>120</v>
      </c>
      <c r="F19" s="80"/>
      <c r="N19" s="12"/>
      <c r="W19" s="81">
        <v>80</v>
      </c>
      <c r="AE19" s="72"/>
      <c r="AF19" s="72"/>
      <c r="AG19" s="78" t="str">
        <f>Translation!A50</f>
        <v>benötigter Freiraum bei Elektro-Bedienung (wahlweise L oder R)</v>
      </c>
      <c r="AH19" s="78"/>
      <c r="AI19" s="78"/>
      <c r="AJ19" s="78"/>
      <c r="AK19" s="78"/>
      <c r="AL19" s="78"/>
      <c r="AM19" s="78"/>
      <c r="AN19" s="78"/>
    </row>
    <row r="20" spans="1:49" ht="15" customHeight="1" x14ac:dyDescent="0.25">
      <c r="E20" s="80"/>
      <c r="F20" s="80"/>
      <c r="J20" s="82">
        <v>150</v>
      </c>
      <c r="V20" s="14"/>
      <c r="W20" s="81"/>
      <c r="AG20" s="78"/>
      <c r="AH20" s="78"/>
      <c r="AI20" s="78"/>
      <c r="AJ20" s="78"/>
      <c r="AK20" s="78"/>
      <c r="AL20" s="78"/>
      <c r="AM20" s="78"/>
      <c r="AN20" s="78"/>
      <c r="AO20" s="3"/>
      <c r="AS20" s="71" t="str">
        <f>Translation!A21</f>
        <v>Montage auf Mauerwerk und Ziegel</v>
      </c>
      <c r="AT20" s="71"/>
      <c r="AU20" s="71"/>
      <c r="AV20" s="71"/>
      <c r="AW20" s="71"/>
    </row>
    <row r="21" spans="1:49" ht="15" customHeight="1" x14ac:dyDescent="0.25">
      <c r="J21" s="82"/>
      <c r="L21" s="74">
        <v>600</v>
      </c>
      <c r="M21" s="74"/>
      <c r="AF21" s="13"/>
      <c r="AO21" s="3"/>
      <c r="AS21" s="71"/>
      <c r="AT21" s="71"/>
      <c r="AU21" s="71"/>
      <c r="AV21" s="71"/>
      <c r="AW21" s="71"/>
    </row>
    <row r="22" spans="1:49" ht="15" customHeight="1" x14ac:dyDescent="0.25">
      <c r="B22" s="75" t="s">
        <v>14</v>
      </c>
      <c r="C22" s="75"/>
      <c r="J22" s="82"/>
      <c r="K22" s="15"/>
      <c r="L22" s="74"/>
      <c r="M22" s="74"/>
      <c r="AF22" s="13"/>
      <c r="AG22" s="76" t="str">
        <f>Translation!A39</f>
        <v>benötigter Freiraum</v>
      </c>
      <c r="AH22" s="76"/>
      <c r="AI22" s="76"/>
      <c r="AJ22" s="76"/>
      <c r="AK22" s="76"/>
      <c r="AL22" s="76"/>
      <c r="AM22" s="76"/>
      <c r="AN22" s="76"/>
    </row>
    <row r="23" spans="1:49" ht="15" customHeight="1" x14ac:dyDescent="0.25">
      <c r="B23" s="75"/>
      <c r="C23" s="75"/>
      <c r="K23" s="15"/>
      <c r="L23" s="74"/>
      <c r="M23" s="74"/>
    </row>
    <row r="24" spans="1:49" ht="15" customHeight="1" x14ac:dyDescent="0.25">
      <c r="B24" s="75"/>
      <c r="C24" s="75"/>
      <c r="H24" s="72" t="str">
        <f>IF(T5="","",T5+190)</f>
        <v/>
      </c>
      <c r="I24" s="72"/>
      <c r="O24" s="77" t="str">
        <f>IF(T5="","H","H = "&amp;T5)</f>
        <v>H</v>
      </c>
      <c r="R24" s="77" t="str">
        <f>IF(T5="","H","H = "&amp;T5)</f>
        <v>H</v>
      </c>
      <c r="S24" s="77" t="str">
        <f>IF(T5="","(S)","(S = "&amp;(T5+420)&amp;")")</f>
        <v>(S)</v>
      </c>
      <c r="AG24" s="78" t="str">
        <f>Translation!A51</f>
        <v>Montagefläche für Antriebsteuerung. Siehe Produktdokumentation für Abmessungen</v>
      </c>
      <c r="AH24" s="78"/>
      <c r="AI24" s="78"/>
      <c r="AJ24" s="78"/>
      <c r="AK24" s="78"/>
      <c r="AL24" s="78"/>
      <c r="AM24" s="78"/>
      <c r="AN24" s="78"/>
    </row>
    <row r="25" spans="1:49" ht="15" customHeight="1" x14ac:dyDescent="0.25">
      <c r="H25" s="72"/>
      <c r="I25" s="72"/>
      <c r="O25" s="77"/>
      <c r="Q25" s="10"/>
      <c r="R25" s="77"/>
      <c r="S25" s="77"/>
      <c r="AG25" s="78"/>
      <c r="AH25" s="78"/>
      <c r="AI25" s="78"/>
      <c r="AJ25" s="78"/>
      <c r="AK25" s="78"/>
      <c r="AL25" s="78"/>
      <c r="AM25" s="78"/>
      <c r="AN25" s="78"/>
      <c r="AS25" s="71" t="str">
        <f>Translation!A22</f>
        <v>Montage auf Porenbeton oder Gasbeton</v>
      </c>
      <c r="AT25" s="71"/>
      <c r="AU25" s="71"/>
      <c r="AV25" s="71"/>
      <c r="AW25" s="71"/>
    </row>
    <row r="26" spans="1:49" ht="15" customHeight="1" x14ac:dyDescent="0.25">
      <c r="H26" s="72"/>
      <c r="I26" s="72"/>
      <c r="O26" s="77"/>
      <c r="Q26" s="10"/>
      <c r="R26" s="77"/>
      <c r="S26" s="77"/>
      <c r="AG26" s="78"/>
      <c r="AH26" s="78"/>
      <c r="AI26" s="78"/>
      <c r="AJ26" s="78"/>
      <c r="AK26" s="78"/>
      <c r="AL26" s="78"/>
      <c r="AM26" s="78"/>
      <c r="AN26" s="78"/>
      <c r="AS26" s="71"/>
      <c r="AT26" s="71"/>
      <c r="AU26" s="71"/>
      <c r="AV26" s="71"/>
      <c r="AW26" s="71"/>
    </row>
    <row r="27" spans="1:49" ht="15" customHeight="1" x14ac:dyDescent="0.25">
      <c r="H27" s="72"/>
      <c r="I27" s="72"/>
      <c r="O27" s="77"/>
      <c r="Q27" s="10"/>
      <c r="R27" s="77"/>
      <c r="S27" s="77"/>
      <c r="AF27" s="3"/>
      <c r="AG27" s="68" t="str">
        <f>Translation!A52</f>
        <v>Unterkante 1500mm vom Boden</v>
      </c>
      <c r="AH27" s="68"/>
      <c r="AI27" s="68"/>
      <c r="AJ27" s="68"/>
      <c r="AK27" s="68"/>
      <c r="AL27" s="68"/>
      <c r="AM27" s="68"/>
      <c r="AN27" s="68"/>
    </row>
    <row r="28" spans="1:49" x14ac:dyDescent="0.25">
      <c r="S28" s="10"/>
      <c r="AF28" s="3"/>
      <c r="AG28" s="3"/>
      <c r="AH28" s="3"/>
      <c r="AI28" s="3"/>
      <c r="AJ28" s="3"/>
      <c r="AK28" s="3"/>
      <c r="AL28" s="3"/>
      <c r="AM28" s="3"/>
    </row>
    <row r="29" spans="1:49" ht="15" customHeight="1" x14ac:dyDescent="0.25">
      <c r="AG29" s="70" t="str">
        <f>Translation!A53</f>
        <v>Industrielle Steckdose CEE 16A, 5P, 400 V, Sicherung 16A mit Schutzschalter, Stromschutz  I=30 mA.</v>
      </c>
      <c r="AH29" s="70"/>
      <c r="AI29" s="70"/>
      <c r="AJ29" s="70"/>
      <c r="AK29" s="70"/>
      <c r="AL29" s="70"/>
      <c r="AM29" s="70"/>
      <c r="AN29" s="70"/>
      <c r="AO29" s="3"/>
    </row>
    <row r="30" spans="1:49" ht="15" customHeight="1" x14ac:dyDescent="0.25">
      <c r="AF30" s="3"/>
      <c r="AG30" s="70"/>
      <c r="AH30" s="70"/>
      <c r="AI30" s="70"/>
      <c r="AJ30" s="70"/>
      <c r="AK30" s="70"/>
      <c r="AL30" s="70"/>
      <c r="AM30" s="70"/>
      <c r="AN30" s="70"/>
      <c r="AO30" s="3"/>
      <c r="AS30" s="71" t="str">
        <f>Translation!A23</f>
        <v>Montage auf Iso-trapezblechfassade</v>
      </c>
      <c r="AT30" s="71"/>
      <c r="AU30" s="71"/>
      <c r="AV30" s="71"/>
      <c r="AW30" s="71"/>
    </row>
    <row r="31" spans="1:49" x14ac:dyDescent="0.25">
      <c r="AF31" s="3"/>
      <c r="AG31" s="70"/>
      <c r="AH31" s="70"/>
      <c r="AI31" s="70"/>
      <c r="AJ31" s="70"/>
      <c r="AK31" s="70"/>
      <c r="AL31" s="70"/>
      <c r="AM31" s="70"/>
      <c r="AN31" s="70"/>
      <c r="AS31" s="71"/>
      <c r="AT31" s="71"/>
      <c r="AU31" s="71"/>
      <c r="AV31" s="71"/>
      <c r="AW31" s="71"/>
    </row>
    <row r="32" spans="1:49" ht="15" customHeight="1" x14ac:dyDescent="0.25">
      <c r="AE32" s="72">
        <v>1000</v>
      </c>
      <c r="AF32" s="72"/>
      <c r="AS32" s="71"/>
      <c r="AT32" s="71"/>
      <c r="AU32" s="71"/>
      <c r="AV32" s="71"/>
      <c r="AW32" s="71"/>
    </row>
    <row r="33" spans="1:48" x14ac:dyDescent="0.25">
      <c r="AE33" s="72"/>
      <c r="AF33" s="72"/>
    </row>
    <row r="34" spans="1:48" x14ac:dyDescent="0.25">
      <c r="AE34" s="72"/>
      <c r="AF34" s="72"/>
    </row>
    <row r="35" spans="1:48" x14ac:dyDescent="0.25">
      <c r="U35" s="73">
        <v>100</v>
      </c>
      <c r="AC35" s="73">
        <v>100</v>
      </c>
    </row>
    <row r="36" spans="1:48" x14ac:dyDescent="0.25">
      <c r="U36" s="73"/>
      <c r="AC36" s="73"/>
      <c r="AJ36" s="72">
        <v>250</v>
      </c>
    </row>
    <row r="37" spans="1:48" ht="15" customHeight="1" x14ac:dyDescent="0.25">
      <c r="K37" s="67">
        <v>250</v>
      </c>
      <c r="L37" s="67"/>
      <c r="R37" s="62"/>
      <c r="S37" s="68" t="str">
        <f>IF(T7=Translation!A117,"L = 200",IF(T7=Translation!A116,"L = 400","L"))</f>
        <v>L</v>
      </c>
      <c r="T37" s="68"/>
      <c r="Y37" s="67" t="str">
        <f>IF(T3="","W","W = "&amp;T3)</f>
        <v>W</v>
      </c>
      <c r="Z37" s="67"/>
      <c r="AF37" s="68" t="str">
        <f>IF(T7=Translation!A117,"R = 400",IF(T7=Translation!A116,"R = 200","R"))</f>
        <v>R</v>
      </c>
      <c r="AG37" s="68"/>
      <c r="AJ37" s="72"/>
    </row>
    <row r="38" spans="1:48" x14ac:dyDescent="0.25">
      <c r="K38" s="67"/>
      <c r="L38" s="67"/>
      <c r="R38" s="62"/>
      <c r="S38" s="68"/>
      <c r="T38" s="68"/>
      <c r="Y38" s="67"/>
      <c r="Z38" s="67"/>
      <c r="AF38" s="68"/>
      <c r="AG38" s="68"/>
      <c r="AO38" s="69" t="str">
        <f>IF(T3="","L+W+R","L+W+R = "&amp;(200+T3+400))</f>
        <v>L+W+R</v>
      </c>
      <c r="AP38" s="69"/>
      <c r="AQ38" s="69"/>
      <c r="AR38" s="69"/>
    </row>
    <row r="40" spans="1:48" ht="15" customHeight="1" x14ac:dyDescent="0.25"/>
    <row r="41" spans="1:48" ht="15.75" customHeight="1" x14ac:dyDescent="0.25">
      <c r="Z41" s="16"/>
      <c r="AI41" s="10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spans="1:48" ht="15" customHeight="1" x14ac:dyDescent="0.25">
      <c r="A42" s="61" t="str">
        <f>Translation!A9</f>
        <v>Achtung: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X42" s="16"/>
      <c r="Y42" s="16"/>
      <c r="Z42" s="16"/>
      <c r="AA42" s="16"/>
      <c r="AI42" s="10"/>
      <c r="AK42" s="62" t="str">
        <f>Translation!A140</f>
        <v>Angebot/Bestellung:</v>
      </c>
      <c r="AL42" s="62"/>
      <c r="AM42" s="62"/>
      <c r="AN42" s="62"/>
      <c r="AO42" s="63"/>
      <c r="AP42" s="63"/>
      <c r="AQ42" s="63"/>
      <c r="AR42" s="63"/>
      <c r="AS42" s="63"/>
      <c r="AT42" s="63"/>
      <c r="AU42" s="63"/>
      <c r="AV42" s="16"/>
    </row>
    <row r="43" spans="1:48" ht="15" customHeight="1" x14ac:dyDescent="0.25">
      <c r="A43" s="64" t="str">
        <f>Translation!A57</f>
        <v>Fläche, an die montiert wird, muss gerade und fest sein und alle Montageflächen müssen in einer Ebene sein.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S43" s="65" t="str">
        <f>Translation!A6</f>
        <v>Innenansicht</v>
      </c>
      <c r="T43" s="65"/>
      <c r="U43" s="65"/>
      <c r="V43" s="65"/>
      <c r="W43" s="65"/>
      <c r="X43" s="65"/>
      <c r="Y43" s="65"/>
      <c r="Z43" s="65"/>
      <c r="AA43" s="65"/>
      <c r="AB43" s="65"/>
      <c r="AI43" s="10"/>
      <c r="AK43" s="62"/>
      <c r="AL43" s="62"/>
      <c r="AM43" s="62"/>
      <c r="AN43" s="62"/>
      <c r="AO43" s="63"/>
      <c r="AP43" s="63"/>
      <c r="AQ43" s="63"/>
      <c r="AR43" s="63"/>
      <c r="AS43" s="63"/>
      <c r="AT43" s="63"/>
      <c r="AU43" s="63"/>
      <c r="AV43" s="16"/>
    </row>
    <row r="44" spans="1:48" ht="15" customHeight="1" x14ac:dyDescent="0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S44" s="65"/>
      <c r="T44" s="65"/>
      <c r="U44" s="65"/>
      <c r="V44" s="65"/>
      <c r="W44" s="65"/>
      <c r="X44" s="65"/>
      <c r="Y44" s="65"/>
      <c r="Z44" s="65"/>
      <c r="AA44" s="65"/>
      <c r="AB44" s="65"/>
      <c r="AI44" s="10"/>
      <c r="AJ44" s="16"/>
      <c r="AK44" s="16"/>
      <c r="AL44" s="16"/>
      <c r="AM44" s="16"/>
      <c r="AN44" s="15"/>
      <c r="AO44" s="15"/>
      <c r="AP44" s="15"/>
      <c r="AQ44" s="15"/>
      <c r="AR44" s="15"/>
      <c r="AU44" s="16"/>
      <c r="AV44" s="16"/>
    </row>
    <row r="45" spans="1:48" ht="15" customHeight="1" x14ac:dyDescent="0.25">
      <c r="A45" s="66" t="str">
        <f>Translation!A58</f>
        <v>Im Übrigen müssen die lichten Masse eben und rechtwinklig sein.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X45" s="16"/>
      <c r="AJ45" s="16"/>
      <c r="AK45" s="62" t="str">
        <f>Translation!A141</f>
        <v>Position:</v>
      </c>
      <c r="AL45" s="62"/>
      <c r="AM45" s="62"/>
      <c r="AN45" s="62"/>
      <c r="AO45" s="63"/>
      <c r="AP45" s="63"/>
      <c r="AQ45" s="63"/>
      <c r="AR45" s="63"/>
      <c r="AS45" s="63"/>
      <c r="AT45" s="63"/>
      <c r="AU45" s="63"/>
    </row>
    <row r="46" spans="1:48" ht="15" customHeigh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AA46" s="16"/>
      <c r="AJ46" s="16"/>
      <c r="AK46" s="62"/>
      <c r="AL46" s="62"/>
      <c r="AM46" s="62"/>
      <c r="AN46" s="62"/>
      <c r="AO46" s="63"/>
      <c r="AP46" s="63"/>
      <c r="AQ46" s="63"/>
      <c r="AR46" s="63"/>
      <c r="AS46" s="63"/>
      <c r="AT46" s="63"/>
      <c r="AU46" s="63"/>
    </row>
    <row r="47" spans="1:48" x14ac:dyDescent="0.25">
      <c r="AM47" s="16"/>
    </row>
    <row r="48" spans="1:48" ht="15" customHeight="1" x14ac:dyDescent="0.25">
      <c r="A48" s="44" t="str">
        <f>Translation!A62</f>
        <v>Masse in mm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58"/>
      <c r="Z48" s="18"/>
      <c r="AA48" s="18"/>
      <c r="AB48" s="18"/>
      <c r="AC48" s="18"/>
      <c r="AD48" s="18"/>
      <c r="AE48" s="18"/>
      <c r="AF48" s="18"/>
      <c r="AG48" s="18"/>
      <c r="AH48" s="18"/>
      <c r="AL48" s="16"/>
      <c r="AM48" s="16"/>
      <c r="AP48" s="59" t="str">
        <f>Translation!A96</f>
        <v>Änderungsdatum</v>
      </c>
      <c r="AQ48" s="59"/>
      <c r="AR48" s="59"/>
    </row>
    <row r="49" spans="1:57" x14ac:dyDescent="0.25">
      <c r="A49" s="19" t="s">
        <v>17</v>
      </c>
      <c r="B49" s="44" t="str">
        <f>Translation!A63</f>
        <v>lichte Breite</v>
      </c>
      <c r="C49" s="38"/>
      <c r="D49" s="38"/>
      <c r="E49" s="38"/>
      <c r="F49" s="38"/>
      <c r="G49" s="38"/>
      <c r="H49" s="38"/>
      <c r="I49" s="38"/>
      <c r="J49" s="38"/>
      <c r="K49" s="38"/>
      <c r="L49" s="45"/>
      <c r="M49" s="45"/>
      <c r="N49" s="41" t="str">
        <f>IF(T3="","",T3)</f>
        <v/>
      </c>
      <c r="O49" s="42"/>
      <c r="Z49" s="60" t="s">
        <v>18</v>
      </c>
      <c r="AA49" s="60"/>
      <c r="AB49" s="16"/>
      <c r="AC49" s="16"/>
      <c r="AD49" s="16"/>
      <c r="AE49" s="16"/>
      <c r="AF49" s="16"/>
      <c r="AG49" s="16"/>
      <c r="AH49" s="16"/>
      <c r="AL49" s="16"/>
      <c r="AP49" s="59"/>
      <c r="AQ49" s="59"/>
      <c r="AR49" s="59"/>
      <c r="AS49" s="16"/>
      <c r="AT49" s="54" t="str">
        <f>Translation!A98</f>
        <v>Format:</v>
      </c>
      <c r="AU49" s="54"/>
    </row>
    <row r="50" spans="1:57" x14ac:dyDescent="0.25">
      <c r="A50" s="21" t="s">
        <v>19</v>
      </c>
      <c r="B50" s="44" t="str">
        <f>Translation!A64</f>
        <v>lichte Höhe</v>
      </c>
      <c r="C50" s="38"/>
      <c r="D50" s="38"/>
      <c r="E50" s="38"/>
      <c r="F50" s="38"/>
      <c r="G50" s="38"/>
      <c r="H50" s="38"/>
      <c r="I50" s="38"/>
      <c r="J50" s="38"/>
      <c r="K50" s="38"/>
      <c r="L50" s="45"/>
      <c r="M50" s="45"/>
      <c r="N50" s="41" t="str">
        <f>IF(T5="","",T5)</f>
        <v/>
      </c>
      <c r="O50" s="42"/>
      <c r="Q50" s="53" t="str">
        <f>Translation!A39</f>
        <v>benötigter Freiraum</v>
      </c>
      <c r="R50" s="53"/>
      <c r="S50" s="53"/>
      <c r="T50" s="53"/>
      <c r="U50" s="53"/>
      <c r="V50" s="53"/>
      <c r="W50" s="53"/>
      <c r="X50" s="53"/>
      <c r="Z50" s="60"/>
      <c r="AA50" s="60"/>
      <c r="AB50" s="56" t="str">
        <f>Translation!A26</f>
        <v>Vorbereitungen und Arbeiten die vom Auftraggeber zu erbringen sind, außer bei schriftlicher Vereinbarung im Voraus.</v>
      </c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P50" s="57">
        <v>45162</v>
      </c>
      <c r="AQ50" s="57"/>
      <c r="AR50" s="57"/>
      <c r="AS50" s="16"/>
      <c r="AT50" s="16" t="s">
        <v>20</v>
      </c>
      <c r="AU50" s="16"/>
    </row>
    <row r="51" spans="1:57" x14ac:dyDescent="0.25">
      <c r="A51" s="21" t="s">
        <v>21</v>
      </c>
      <c r="B51" s="44" t="str">
        <f>Translation!A67</f>
        <v>Freiraum über Sturz</v>
      </c>
      <c r="C51" s="38"/>
      <c r="D51" s="38"/>
      <c r="E51" s="38"/>
      <c r="F51" s="38"/>
      <c r="G51" s="38"/>
      <c r="H51" s="38"/>
      <c r="I51" s="38"/>
      <c r="J51" s="38"/>
      <c r="K51" s="38"/>
      <c r="L51" s="45"/>
      <c r="M51" s="45"/>
      <c r="N51" s="41">
        <f>550</f>
        <v>550</v>
      </c>
      <c r="O51" s="42"/>
      <c r="Q51" s="53"/>
      <c r="R51" s="53"/>
      <c r="S51" s="53"/>
      <c r="T51" s="53"/>
      <c r="U51" s="53"/>
      <c r="V51" s="53"/>
      <c r="W51" s="53"/>
      <c r="X51" s="53"/>
      <c r="Z51" s="60"/>
      <c r="AA51" s="60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Q51" s="16"/>
      <c r="AR51" s="16"/>
      <c r="AS51" s="16"/>
      <c r="AT51" s="16"/>
      <c r="AU51" s="16"/>
      <c r="AV51" s="16"/>
    </row>
    <row r="52" spans="1:57" ht="15" customHeight="1" x14ac:dyDescent="0.25">
      <c r="A52" s="21" t="s">
        <v>22</v>
      </c>
      <c r="B52" s="44" t="str">
        <f>Translation!A86</f>
        <v>Mitte Achse zum Sturz</v>
      </c>
      <c r="C52" s="38"/>
      <c r="D52" s="38"/>
      <c r="E52" s="38"/>
      <c r="F52" s="38"/>
      <c r="G52" s="38"/>
      <c r="H52" s="38"/>
      <c r="I52" s="38"/>
      <c r="J52" s="38"/>
      <c r="K52" s="38"/>
      <c r="L52" s="45"/>
      <c r="M52" s="45"/>
      <c r="N52" s="41">
        <f>420</f>
        <v>420</v>
      </c>
      <c r="O52" s="42"/>
      <c r="Z52" s="60"/>
      <c r="AA52" s="60"/>
      <c r="AB52" s="43" t="str">
        <f>Translation!A29</f>
        <v>Ein stählerner Montagerahmen zur Befestigung der vertikalen Laufschienen und des Federpakets bei nicht tragfähigen Flächen wie z.b. Porenbeton, Gasbeton, Isolationspanelen u.s.w..</v>
      </c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P52" s="54" t="str">
        <f>Translation!A103</f>
        <v>Version:</v>
      </c>
      <c r="AQ52" s="54"/>
      <c r="AR52" s="16"/>
      <c r="AS52" s="16"/>
      <c r="AT52" s="16"/>
      <c r="AU52" s="16"/>
      <c r="AX52" s="16"/>
    </row>
    <row r="53" spans="1:57" x14ac:dyDescent="0.25">
      <c r="A53" s="21" t="s">
        <v>23</v>
      </c>
      <c r="B53" s="44" t="str">
        <f>Translation!A69</f>
        <v>Freiraum links</v>
      </c>
      <c r="C53" s="38"/>
      <c r="D53" s="38"/>
      <c r="E53" s="38"/>
      <c r="F53" s="38"/>
      <c r="G53" s="38"/>
      <c r="H53" s="38"/>
      <c r="I53" s="38"/>
      <c r="J53" s="38"/>
      <c r="K53" s="38"/>
      <c r="L53" s="45"/>
      <c r="M53" s="45"/>
      <c r="N53" s="41" t="str">
        <f>IF(T7=Translation!A117,"200",IF(T7=Translation!A116,"400","0"))</f>
        <v>0</v>
      </c>
      <c r="O53" s="42"/>
      <c r="Z53" s="60"/>
      <c r="AA53" s="60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P53" s="55">
        <v>2421</v>
      </c>
      <c r="AQ53" s="55"/>
      <c r="AR53" s="16"/>
      <c r="AS53" s="16"/>
      <c r="AT53" s="16"/>
      <c r="AU53" s="16"/>
    </row>
    <row r="54" spans="1:57" x14ac:dyDescent="0.25">
      <c r="A54" s="21" t="s">
        <v>24</v>
      </c>
      <c r="B54" s="44" t="str">
        <f>Translation!A70</f>
        <v>Freiraum rechts</v>
      </c>
      <c r="C54" s="38"/>
      <c r="D54" s="38"/>
      <c r="E54" s="38"/>
      <c r="F54" s="38"/>
      <c r="G54" s="38"/>
      <c r="H54" s="38"/>
      <c r="I54" s="38"/>
      <c r="J54" s="38"/>
      <c r="K54" s="38"/>
      <c r="L54" s="45"/>
      <c r="M54" s="45"/>
      <c r="N54" s="41" t="str">
        <f>IF(T7=Translation!A117,"400",IF(T7=Translation!A116,"200","0"))</f>
        <v>0</v>
      </c>
      <c r="O54" s="42"/>
      <c r="Q54" s="53" t="str">
        <f>Translation!A37</f>
        <v>benötigter Montageflächen</v>
      </c>
      <c r="R54" s="53"/>
      <c r="S54" s="53"/>
      <c r="T54" s="53"/>
      <c r="U54" s="53"/>
      <c r="V54" s="53"/>
      <c r="W54" s="53"/>
      <c r="X54" s="53"/>
      <c r="Z54" s="60"/>
      <c r="AA54" s="60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P54" s="16"/>
      <c r="AR54" s="16"/>
      <c r="AS54" s="16"/>
      <c r="AT54" s="16"/>
      <c r="AU54" s="16"/>
    </row>
    <row r="55" spans="1:57" x14ac:dyDescent="0.25">
      <c r="A55" s="21" t="s">
        <v>25</v>
      </c>
      <c r="B55" s="44" t="str">
        <f>Translation!A71</f>
        <v>Einbautiefe</v>
      </c>
      <c r="C55" s="38"/>
      <c r="D55" s="38"/>
      <c r="E55" s="38"/>
      <c r="F55" s="38"/>
      <c r="G55" s="38"/>
      <c r="H55" s="38"/>
      <c r="I55" s="38"/>
      <c r="J55" s="38"/>
      <c r="K55" s="38"/>
      <c r="L55" s="45" t="s">
        <v>26</v>
      </c>
      <c r="M55" s="45"/>
      <c r="N55" s="41" t="str">
        <f>IF(T5="","",T5+530)</f>
        <v/>
      </c>
      <c r="O55" s="42"/>
      <c r="Q55" s="53"/>
      <c r="R55" s="53"/>
      <c r="S55" s="53"/>
      <c r="T55" s="53"/>
      <c r="U55" s="53"/>
      <c r="V55" s="53"/>
      <c r="W55" s="53"/>
      <c r="X55" s="53"/>
      <c r="Z55" s="60"/>
      <c r="AA55" s="60"/>
      <c r="AB55" s="43" t="str">
        <f>Translation!A31</f>
        <v>Benötigte Montageflächen und Freiräume gemäß Zeichnung.</v>
      </c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Q55" s="16"/>
      <c r="AR55" s="16"/>
      <c r="AS55" s="16"/>
      <c r="AU55" s="16"/>
    </row>
    <row r="56" spans="1:57" x14ac:dyDescent="0.25">
      <c r="A56" s="21" t="s">
        <v>27</v>
      </c>
      <c r="B56" s="44" t="str">
        <f>Translation!A72</f>
        <v>1. Aufhängepunkt</v>
      </c>
      <c r="C56" s="38"/>
      <c r="D56" s="38"/>
      <c r="E56" s="38"/>
      <c r="F56" s="38"/>
      <c r="G56" s="38"/>
      <c r="H56" s="38"/>
      <c r="I56" s="38"/>
      <c r="J56" s="38"/>
      <c r="K56" s="38"/>
      <c r="L56" s="45"/>
      <c r="M56" s="45"/>
      <c r="N56" s="41">
        <f>IF(N55&gt;1400,700,0)</f>
        <v>700</v>
      </c>
      <c r="O56" s="42"/>
      <c r="Z56" s="60"/>
      <c r="AA56" s="60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P56" s="16"/>
      <c r="AQ56" s="16"/>
      <c r="AR56" s="16"/>
      <c r="AS56" s="16"/>
      <c r="AU56" s="16"/>
    </row>
    <row r="57" spans="1:57" ht="15" customHeight="1" x14ac:dyDescent="0.25">
      <c r="A57" s="21" t="s">
        <v>28</v>
      </c>
      <c r="B57" s="44" t="str">
        <f>Translation!A73</f>
        <v>2. Aufhängepunkt</v>
      </c>
      <c r="C57" s="38"/>
      <c r="D57" s="38"/>
      <c r="E57" s="38"/>
      <c r="F57" s="38"/>
      <c r="G57" s="38"/>
      <c r="H57" s="38"/>
      <c r="I57" s="38"/>
      <c r="J57" s="38"/>
      <c r="K57" s="38"/>
      <c r="L57" s="47" t="str">
        <f>IF(N55&gt;4000,"1/3" &amp; " Dx","½" &amp; " Dx")</f>
        <v>1/3 Dx</v>
      </c>
      <c r="M57" s="48"/>
      <c r="N57" s="41" t="str">
        <f>IF(T5="","",IF(T5&lt;=2500,"0",IF(AND(T5&gt;2500,T5&lt;=4000),ROUND(((N55)-(N56-N59))/2,0),ROUND(((N55)-(N56-N59))/3,0))))</f>
        <v/>
      </c>
      <c r="O57" s="42"/>
      <c r="Z57" s="60"/>
      <c r="AA57" s="60"/>
      <c r="AB57" s="43" t="str">
        <f>Translation!A32</f>
        <v>Elektrisch (bei elektrisch bedienten Toren):</v>
      </c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Y57" s="51"/>
      <c r="AZ57" s="52"/>
      <c r="BA57" s="52"/>
      <c r="BB57" s="52"/>
      <c r="BC57" s="52"/>
      <c r="BD57" s="52"/>
      <c r="BE57" s="52"/>
    </row>
    <row r="58" spans="1:57" ht="15" customHeight="1" x14ac:dyDescent="0.25">
      <c r="A58" s="21" t="s">
        <v>29</v>
      </c>
      <c r="B58" s="44" t="str">
        <f>Translation!A74</f>
        <v>3. Aufhängepunkt</v>
      </c>
      <c r="C58" s="38"/>
      <c r="D58" s="38"/>
      <c r="E58" s="38"/>
      <c r="F58" s="38"/>
      <c r="G58" s="38"/>
      <c r="H58" s="38"/>
      <c r="I58" s="38"/>
      <c r="J58" s="38"/>
      <c r="K58" s="38"/>
      <c r="L58" s="49"/>
      <c r="M58" s="50"/>
      <c r="N58" s="41" t="str">
        <f>IF(T5="","",IF(T5&gt;4000,ROUND(((N55)-(N56-N59))/3,0),"0"))</f>
        <v/>
      </c>
      <c r="O58" s="42"/>
      <c r="Q58" s="53" t="str">
        <f>Translation!A38</f>
        <v>Montagefläche für den Motor (wahlweise L oder R)</v>
      </c>
      <c r="R58" s="53"/>
      <c r="S58" s="53"/>
      <c r="T58" s="53"/>
      <c r="U58" s="53"/>
      <c r="V58" s="53"/>
      <c r="W58" s="53"/>
      <c r="X58" s="53"/>
      <c r="Y58" s="53"/>
      <c r="Z58" s="60"/>
      <c r="AA58" s="60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Y58" s="52"/>
      <c r="AZ58" s="52"/>
      <c r="BA58" s="52"/>
      <c r="BB58" s="52"/>
      <c r="BC58" s="52"/>
      <c r="BD58" s="52"/>
      <c r="BE58" s="52"/>
    </row>
    <row r="59" spans="1:57" x14ac:dyDescent="0.25">
      <c r="A59" s="22" t="s">
        <v>30</v>
      </c>
      <c r="B59" s="44" t="str">
        <f>Translation!A75</f>
        <v>4. Aufhängepunkt</v>
      </c>
      <c r="C59" s="38"/>
      <c r="D59" s="38"/>
      <c r="E59" s="38"/>
      <c r="F59" s="38"/>
      <c r="G59" s="38"/>
      <c r="H59" s="38"/>
      <c r="I59" s="38"/>
      <c r="J59" s="38"/>
      <c r="K59" s="38"/>
      <c r="L59" s="45"/>
      <c r="M59" s="45"/>
      <c r="N59" s="41">
        <f>300</f>
        <v>300</v>
      </c>
      <c r="O59" s="42"/>
      <c r="Q59" s="53"/>
      <c r="R59" s="53"/>
      <c r="S59" s="53"/>
      <c r="T59" s="53"/>
      <c r="U59" s="53"/>
      <c r="V59" s="53"/>
      <c r="W59" s="53"/>
      <c r="X59" s="53"/>
      <c r="Y59" s="53"/>
      <c r="Z59" s="60"/>
      <c r="AA59" s="60"/>
      <c r="AB59" s="43" t="str">
        <f>Translation!A33</f>
        <v>Industrielle Steckdose CEE 20A, 5P, 400 V, Sicherung 20A mit Schutzschalter, Stromschutz  I=30 mA.</v>
      </c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Y59" s="52"/>
      <c r="AZ59" s="52"/>
      <c r="BA59" s="52"/>
      <c r="BB59" s="52"/>
      <c r="BC59" s="52"/>
      <c r="BD59" s="52"/>
      <c r="BE59" s="52"/>
    </row>
    <row r="60" spans="1:57" s="23" customFormat="1" x14ac:dyDescent="0.25">
      <c r="A60" s="21" t="s">
        <v>31</v>
      </c>
      <c r="B60" s="44" t="str">
        <f>Translation!A133</f>
        <v>freie Raumtiefe.</v>
      </c>
      <c r="C60" s="38"/>
      <c r="D60" s="38"/>
      <c r="E60" s="38"/>
      <c r="F60" s="38"/>
      <c r="G60" s="38"/>
      <c r="H60" s="38"/>
      <c r="I60" s="38"/>
      <c r="J60" s="38"/>
      <c r="K60" s="38"/>
      <c r="L60" s="45" t="s">
        <v>32</v>
      </c>
      <c r="M60" s="45"/>
      <c r="N60" s="41" t="str">
        <f>IF(T5="","",T5+530+400)</f>
        <v/>
      </c>
      <c r="O60" s="42"/>
      <c r="P60"/>
      <c r="Q60"/>
      <c r="R60"/>
      <c r="S60"/>
      <c r="T60"/>
      <c r="U60"/>
      <c r="V60"/>
      <c r="W60"/>
      <c r="X60"/>
      <c r="Y60"/>
      <c r="Z60"/>
      <c r="AA60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/>
      <c r="AO60"/>
      <c r="AP60"/>
      <c r="AQ60"/>
      <c r="AR60"/>
      <c r="AS60"/>
      <c r="AT60"/>
      <c r="AU60"/>
      <c r="AV60"/>
      <c r="AW60"/>
    </row>
    <row r="61" spans="1:57" x14ac:dyDescent="0.25">
      <c r="A61" s="21" t="s">
        <v>33</v>
      </c>
      <c r="B61" s="46" t="str">
        <f>Translation!A135</f>
        <v>Wellenachse über dem Boden</v>
      </c>
      <c r="C61" s="46"/>
      <c r="D61" s="46"/>
      <c r="E61" s="46"/>
      <c r="F61" s="46"/>
      <c r="G61" s="46"/>
      <c r="H61" s="46"/>
      <c r="I61" s="46"/>
      <c r="J61" s="46"/>
      <c r="K61" s="46"/>
      <c r="L61" s="45" t="s">
        <v>34</v>
      </c>
      <c r="M61" s="45"/>
      <c r="N61" s="41" t="str">
        <f>IF(T5="","",T5+N52)</f>
        <v/>
      </c>
      <c r="O61" s="42"/>
    </row>
    <row r="62" spans="1:57" x14ac:dyDescent="0.25">
      <c r="A62" s="21" t="s">
        <v>35</v>
      </c>
      <c r="B62" s="38" t="str">
        <f>Translation!A115</f>
        <v>Antriebesposition</v>
      </c>
      <c r="C62" s="38"/>
      <c r="D62" s="38"/>
      <c r="E62" s="38"/>
      <c r="F62" s="38"/>
      <c r="G62" s="38"/>
      <c r="H62" s="38"/>
      <c r="I62" s="38"/>
      <c r="J62" s="38"/>
      <c r="K62" s="38"/>
      <c r="L62" s="39" t="s">
        <v>36</v>
      </c>
      <c r="M62" s="39"/>
      <c r="N62" s="39"/>
      <c r="O62" s="40"/>
    </row>
    <row r="65" spans="16:63" x14ac:dyDescent="0.25">
      <c r="R65" s="24"/>
      <c r="S65" s="24"/>
      <c r="T65" s="24"/>
      <c r="U65" s="24"/>
      <c r="V65" s="24"/>
      <c r="W65" s="24"/>
      <c r="X65" s="24"/>
      <c r="Y65" s="24"/>
    </row>
    <row r="66" spans="16:63" x14ac:dyDescent="0.25">
      <c r="R66" s="24"/>
      <c r="S66" s="24"/>
      <c r="T66" s="24"/>
      <c r="U66" s="24"/>
      <c r="V66" s="24"/>
      <c r="W66" s="16"/>
      <c r="X66" s="36"/>
      <c r="Y66" s="3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</row>
    <row r="67" spans="16:63" x14ac:dyDescent="0.25">
      <c r="R67" s="20"/>
      <c r="S67" s="20"/>
      <c r="T67" s="20"/>
      <c r="U67" s="20"/>
      <c r="V67" s="37"/>
      <c r="W67" s="37"/>
      <c r="X67" s="36"/>
      <c r="Y67" s="3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</row>
    <row r="68" spans="16:63" x14ac:dyDescent="0.25">
      <c r="R68" s="20"/>
      <c r="S68" s="20"/>
      <c r="T68" s="20"/>
      <c r="U68" s="20"/>
      <c r="V68" s="20"/>
      <c r="W68" s="20"/>
      <c r="X68" s="20"/>
      <c r="Y68" s="20"/>
    </row>
    <row r="69" spans="16:63" ht="15" customHeight="1" x14ac:dyDescent="0.25">
      <c r="P69" s="20"/>
      <c r="Q69" s="20"/>
      <c r="R69" s="20"/>
      <c r="S69" s="20"/>
      <c r="T69" s="20"/>
      <c r="U69" s="20"/>
      <c r="V69" s="16"/>
      <c r="W69" s="16"/>
      <c r="X69" s="36"/>
      <c r="Y69" s="36"/>
      <c r="AH69" s="17"/>
      <c r="AI69" s="17"/>
      <c r="AJ69" s="17"/>
      <c r="AK69" s="17"/>
      <c r="AL69" s="17"/>
      <c r="AM69" s="17"/>
      <c r="AN69" s="17"/>
      <c r="AO69" s="17"/>
    </row>
    <row r="70" spans="16:63" x14ac:dyDescent="0.25">
      <c r="P70" s="20"/>
      <c r="Q70" s="20"/>
      <c r="R70" s="20"/>
      <c r="S70" s="20"/>
      <c r="T70" s="20"/>
      <c r="U70" s="20"/>
      <c r="X70" s="36"/>
      <c r="Y70" s="36"/>
      <c r="AG70" s="17"/>
      <c r="AH70" s="17"/>
      <c r="AI70" s="17"/>
      <c r="AJ70" s="17"/>
      <c r="AK70" s="17"/>
      <c r="AL70" s="17"/>
      <c r="AM70" s="17"/>
      <c r="AN70" s="17"/>
      <c r="AO70" s="17"/>
    </row>
    <row r="71" spans="16:63" x14ac:dyDescent="0.25">
      <c r="P71" s="20"/>
      <c r="Q71" s="20"/>
      <c r="R71" s="20"/>
      <c r="S71" s="20"/>
      <c r="T71" s="20"/>
      <c r="U71" s="20"/>
      <c r="X71" s="36"/>
      <c r="Y71" s="36"/>
      <c r="AG71" s="17"/>
      <c r="AH71" s="17"/>
      <c r="AI71" s="17"/>
      <c r="AJ71" s="17"/>
      <c r="AK71" s="17"/>
      <c r="AL71" s="17"/>
      <c r="AM71" s="17"/>
      <c r="AN71" s="17"/>
      <c r="AO71" s="17"/>
    </row>
    <row r="72" spans="16:63" x14ac:dyDescent="0.25">
      <c r="P72" s="20"/>
      <c r="Q72" s="20"/>
      <c r="R72" s="20"/>
      <c r="S72" s="20"/>
      <c r="T72" s="20"/>
      <c r="U72" s="20"/>
      <c r="V72" s="16"/>
      <c r="W72" s="16"/>
      <c r="X72" s="36"/>
      <c r="Y72" s="36"/>
      <c r="AG72" s="26"/>
      <c r="AH72" s="26"/>
      <c r="AI72" s="26"/>
      <c r="AJ72" s="26"/>
      <c r="AK72" s="26"/>
      <c r="AL72" s="26"/>
      <c r="AM72" s="26"/>
      <c r="AN72" s="26"/>
      <c r="AO72" s="26"/>
    </row>
    <row r="73" spans="16:63" x14ac:dyDescent="0.25"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6:63" ht="15" customHeight="1" x14ac:dyDescent="0.25">
      <c r="P74" s="25"/>
      <c r="Q74" s="25"/>
      <c r="R74" s="25"/>
      <c r="S74" s="25"/>
      <c r="T74" s="25"/>
      <c r="U74" s="25"/>
      <c r="V74" s="25"/>
      <c r="W74" s="25"/>
      <c r="X74" s="25"/>
      <c r="Y74" s="25"/>
      <c r="AU74" s="17"/>
      <c r="AV74" s="17"/>
      <c r="AW74" s="17"/>
      <c r="AX74" s="17"/>
      <c r="AY74" s="17"/>
      <c r="AZ74" s="17"/>
      <c r="BA74" s="17"/>
      <c r="BB74" s="17"/>
    </row>
    <row r="75" spans="16:63" x14ac:dyDescent="0.25">
      <c r="P75" s="20"/>
      <c r="Q75" s="20"/>
      <c r="R75" s="20"/>
      <c r="S75" s="20"/>
      <c r="T75" s="20"/>
      <c r="U75" s="20"/>
      <c r="V75" s="20"/>
      <c r="W75" s="20"/>
      <c r="X75" s="20"/>
      <c r="Y75" s="20"/>
      <c r="AG75" s="26"/>
      <c r="AH75" s="26"/>
      <c r="AI75" s="26"/>
      <c r="AJ75" s="26"/>
      <c r="AK75" s="26"/>
      <c r="AL75" s="26"/>
      <c r="AM75" s="26"/>
      <c r="AN75" s="26"/>
      <c r="AO75" s="26"/>
      <c r="AT75" s="17"/>
      <c r="AU75" s="17"/>
      <c r="AV75" s="17"/>
      <c r="AW75" s="17"/>
      <c r="AX75" s="17"/>
      <c r="AY75" s="17"/>
      <c r="AZ75" s="17"/>
      <c r="BA75" s="17"/>
      <c r="BB75" s="17"/>
    </row>
    <row r="76" spans="16:63" x14ac:dyDescent="0.25"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6:63" x14ac:dyDescent="0.25"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6:63" x14ac:dyDescent="0.25">
      <c r="P78" s="16"/>
      <c r="Q78" s="16"/>
      <c r="R78" s="16"/>
      <c r="S78" s="16"/>
      <c r="T78" s="16"/>
      <c r="U78" s="16"/>
    </row>
    <row r="79" spans="16:63" x14ac:dyDescent="0.25"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6:63" x14ac:dyDescent="0.25">
      <c r="P80" s="16"/>
      <c r="Q80" s="16"/>
      <c r="R80" s="16"/>
      <c r="S80" s="16"/>
      <c r="T80" s="16"/>
      <c r="U80" s="16"/>
      <c r="V80" s="37"/>
      <c r="W80" s="37"/>
      <c r="X80" s="36"/>
      <c r="Y80" s="36"/>
    </row>
  </sheetData>
  <sheetProtection algorithmName="SHA-512" hashValue="Yl36CK06n1IHJEXIK1SzjDAoK+dBOkSgFf8xiFTImYWjWAhhYUyjIuG83tI8dXe34TjRxrlyMbmKdlgXy3d6mg==" saltValue="zjjg5jFNLYsIMKYeVwzI3A==" spinCount="100000" sheet="1" objects="1" scenarios="1" selectLockedCells="1"/>
  <dataConsolidate/>
  <mergeCells count="123">
    <mergeCell ref="T5:W5"/>
    <mergeCell ref="E7:F8"/>
    <mergeCell ref="P7:S8"/>
    <mergeCell ref="T7:W8"/>
    <mergeCell ref="E9:F9"/>
    <mergeCell ref="E10:F11"/>
    <mergeCell ref="A1:O3"/>
    <mergeCell ref="AX1:BC1"/>
    <mergeCell ref="AU2:AV3"/>
    <mergeCell ref="T3:W3"/>
    <mergeCell ref="AD3:AH3"/>
    <mergeCell ref="A4:M4"/>
    <mergeCell ref="G12:H12"/>
    <mergeCell ref="I12:J12"/>
    <mergeCell ref="O12:P15"/>
    <mergeCell ref="U14:V15"/>
    <mergeCell ref="AD14:AE15"/>
    <mergeCell ref="AG14:AJ17"/>
    <mergeCell ref="N16:N17"/>
    <mergeCell ref="O16:O17"/>
    <mergeCell ref="R16:R17"/>
    <mergeCell ref="B22:C24"/>
    <mergeCell ref="AG22:AN22"/>
    <mergeCell ref="H24:I27"/>
    <mergeCell ref="O24:O27"/>
    <mergeCell ref="R24:R27"/>
    <mergeCell ref="S24:S27"/>
    <mergeCell ref="AG24:AN26"/>
    <mergeCell ref="AS25:AW26"/>
    <mergeCell ref="A17:A18"/>
    <mergeCell ref="AE18:AF19"/>
    <mergeCell ref="E19:F20"/>
    <mergeCell ref="W19:W20"/>
    <mergeCell ref="AG19:AN20"/>
    <mergeCell ref="J20:J22"/>
    <mergeCell ref="AG27:AN27"/>
    <mergeCell ref="AG29:AN31"/>
    <mergeCell ref="AS30:AW32"/>
    <mergeCell ref="AE32:AF34"/>
    <mergeCell ref="U35:U36"/>
    <mergeCell ref="AC35:AC36"/>
    <mergeCell ref="AJ36:AJ37"/>
    <mergeCell ref="AS20:AW21"/>
    <mergeCell ref="L21:M23"/>
    <mergeCell ref="A42:O42"/>
    <mergeCell ref="AK42:AN43"/>
    <mergeCell ref="AO42:AU43"/>
    <mergeCell ref="A43:O44"/>
    <mergeCell ref="S43:AB44"/>
    <mergeCell ref="A45:O45"/>
    <mergeCell ref="AK45:AN46"/>
    <mergeCell ref="AO45:AU46"/>
    <mergeCell ref="K37:L38"/>
    <mergeCell ref="R37:R38"/>
    <mergeCell ref="S37:T38"/>
    <mergeCell ref="Y37:Z38"/>
    <mergeCell ref="AF37:AG38"/>
    <mergeCell ref="AO38:AR38"/>
    <mergeCell ref="A48:O48"/>
    <mergeCell ref="AP48:AR49"/>
    <mergeCell ref="B49:K49"/>
    <mergeCell ref="L49:M49"/>
    <mergeCell ref="N49:O49"/>
    <mergeCell ref="Z49:AA59"/>
    <mergeCell ref="B52:K52"/>
    <mergeCell ref="L52:M52"/>
    <mergeCell ref="N52:O52"/>
    <mergeCell ref="AB52:AM54"/>
    <mergeCell ref="AT49:AU49"/>
    <mergeCell ref="B50:K50"/>
    <mergeCell ref="L50:M50"/>
    <mergeCell ref="N50:O50"/>
    <mergeCell ref="Q50:X51"/>
    <mergeCell ref="AB50:AM51"/>
    <mergeCell ref="AP50:AR50"/>
    <mergeCell ref="B51:K51"/>
    <mergeCell ref="L51:M51"/>
    <mergeCell ref="N51:O51"/>
    <mergeCell ref="AP52:AQ52"/>
    <mergeCell ref="B53:K53"/>
    <mergeCell ref="L53:M53"/>
    <mergeCell ref="N53:O53"/>
    <mergeCell ref="AP53:AQ53"/>
    <mergeCell ref="B54:K54"/>
    <mergeCell ref="L54:M54"/>
    <mergeCell ref="N54:O54"/>
    <mergeCell ref="Q54:X55"/>
    <mergeCell ref="B55:K55"/>
    <mergeCell ref="AY57:BE59"/>
    <mergeCell ref="B58:K58"/>
    <mergeCell ref="N58:O58"/>
    <mergeCell ref="Q58:Y59"/>
    <mergeCell ref="B59:K59"/>
    <mergeCell ref="L59:M59"/>
    <mergeCell ref="L55:M55"/>
    <mergeCell ref="N55:O55"/>
    <mergeCell ref="AB55:AM56"/>
    <mergeCell ref="B56:K56"/>
    <mergeCell ref="L56:M56"/>
    <mergeCell ref="N56:O56"/>
    <mergeCell ref="N59:O59"/>
    <mergeCell ref="AB59:AM60"/>
    <mergeCell ref="B60:K60"/>
    <mergeCell ref="L60:M60"/>
    <mergeCell ref="N60:O60"/>
    <mergeCell ref="B61:K61"/>
    <mergeCell ref="L61:M61"/>
    <mergeCell ref="N61:O61"/>
    <mergeCell ref="B57:K57"/>
    <mergeCell ref="L57:M58"/>
    <mergeCell ref="N57:O57"/>
    <mergeCell ref="AB57:AM58"/>
    <mergeCell ref="X70:Y70"/>
    <mergeCell ref="X71:Y71"/>
    <mergeCell ref="X72:Y72"/>
    <mergeCell ref="V80:W80"/>
    <mergeCell ref="X80:Y80"/>
    <mergeCell ref="B62:K62"/>
    <mergeCell ref="L62:O62"/>
    <mergeCell ref="X66:Y66"/>
    <mergeCell ref="V67:W67"/>
    <mergeCell ref="X67:Y67"/>
    <mergeCell ref="X69:Y69"/>
  </mergeCells>
  <dataValidations count="2">
    <dataValidation type="whole" allowBlank="1" showInputMessage="1" showErrorMessage="1" sqref="T3:W3" xr:uid="{0E053567-7DF2-4C81-A7F3-F97BBC252BEB}">
      <formula1>1800</formula1>
      <formula2>5000</formula2>
    </dataValidation>
    <dataValidation type="whole" allowBlank="1" showInputMessage="1" showErrorMessage="1" errorTitle="Max. W = 5000 mm" sqref="T5:W5" xr:uid="{2B512F97-8FF9-4FBE-8F27-B8E3E2CA62B4}">
      <formula1>2750</formula1>
      <formula2>5000</formula2>
    </dataValidation>
  </dataValidations>
  <printOptions horizontalCentered="1" verticalCentered="1"/>
  <pageMargins left="0" right="0" top="0" bottom="0" header="0" footer="0"/>
  <pageSetup paperSize="9" scale="58" orientation="landscape" horizontalDpi="1200" verticalDpi="1200" r:id="rId1"/>
  <colBreaks count="1" manualBreakCount="1">
    <brk id="17" max="62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919C60-424D-4367-B902-12F251DCE180}">
          <x14:formula1>
            <xm:f>Translation!$A$116:$A$117</xm:f>
          </x14:formula1>
          <xm:sqref>T7:W8</xm:sqref>
        </x14:dataValidation>
        <x14:dataValidation type="list" allowBlank="1" showInputMessage="1" showErrorMessage="1" xr:uid="{B1DD135E-0B21-4360-BA48-F4E10372EF71}">
          <x14:formula1>
            <xm:f>Pomoc!$B$4:$B$12</xm:f>
          </x14:formula1>
          <xm:sqref>AU2:AV3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9A639-EE93-4F67-AFC9-B0D1BAA6AE33}">
  <sheetPr codeName="List2">
    <tabColor theme="6" tint="-0.499984740745262"/>
  </sheetPr>
  <dimension ref="C2:T243"/>
  <sheetViews>
    <sheetView showGridLines="0" view="pageBreakPreview" zoomScale="70" zoomScaleNormal="70" zoomScaleSheetLayoutView="70" workbookViewId="0">
      <selection activeCell="N26" sqref="N26:O27"/>
    </sheetView>
  </sheetViews>
  <sheetFormatPr baseColWidth="10" defaultColWidth="9.140625" defaultRowHeight="15" x14ac:dyDescent="0.25"/>
  <cols>
    <col min="1" max="73" width="4.7109375" customWidth="1"/>
  </cols>
  <sheetData>
    <row r="2" spans="3:19" ht="15" customHeight="1" x14ac:dyDescent="0.25">
      <c r="F2" s="69">
        <f>SL!U14</f>
        <v>120</v>
      </c>
      <c r="G2" s="69"/>
      <c r="N2" s="69">
        <f>SL!AD14</f>
        <v>450</v>
      </c>
      <c r="O2" s="69"/>
    </row>
    <row r="3" spans="3:19" ht="15" customHeight="1" x14ac:dyDescent="0.25">
      <c r="F3" s="69"/>
      <c r="G3" s="69"/>
      <c r="N3" s="69"/>
      <c r="O3" s="69"/>
    </row>
    <row r="4" spans="3:19" ht="15" customHeight="1" x14ac:dyDescent="0.25"/>
    <row r="5" spans="3:19" ht="15" customHeight="1" x14ac:dyDescent="0.25"/>
    <row r="6" spans="3:19" ht="15" customHeight="1" x14ac:dyDescent="0.25">
      <c r="C6" s="77" t="str">
        <f>"A = "&amp;SL!N16</f>
        <v>A = 420</v>
      </c>
    </row>
    <row r="7" spans="3:19" ht="15" customHeight="1" x14ac:dyDescent="0.25">
      <c r="C7" s="77"/>
    </row>
    <row r="8" spans="3:19" ht="15" customHeight="1" x14ac:dyDescent="0.25">
      <c r="C8" s="77"/>
      <c r="R8" s="72">
        <f>SL!AE18</f>
        <v>160</v>
      </c>
      <c r="S8" s="72"/>
    </row>
    <row r="9" spans="3:19" ht="15" customHeight="1" x14ac:dyDescent="0.25">
      <c r="H9" s="97">
        <f>SL!W19</f>
        <v>80</v>
      </c>
      <c r="R9" s="72"/>
      <c r="S9" s="72"/>
    </row>
    <row r="10" spans="3:19" ht="15" customHeight="1" x14ac:dyDescent="0.25">
      <c r="H10" s="97"/>
    </row>
    <row r="11" spans="3:19" ht="15" customHeight="1" x14ac:dyDescent="0.25"/>
    <row r="12" spans="3:19" ht="15" customHeight="1" x14ac:dyDescent="0.25"/>
    <row r="13" spans="3:19" ht="15" customHeight="1" x14ac:dyDescent="0.25">
      <c r="C13" s="97" t="str">
        <f>SL!R24</f>
        <v>H</v>
      </c>
    </row>
    <row r="14" spans="3:19" ht="15" customHeight="1" x14ac:dyDescent="0.25">
      <c r="C14" s="97"/>
    </row>
    <row r="15" spans="3:19" ht="15" customHeight="1" x14ac:dyDescent="0.25">
      <c r="C15" s="97"/>
    </row>
    <row r="16" spans="3:19" ht="15" customHeight="1" x14ac:dyDescent="0.25">
      <c r="C16" s="97"/>
    </row>
    <row r="17" spans="3:18" ht="15" customHeight="1" x14ac:dyDescent="0.25">
      <c r="C17" s="97"/>
    </row>
    <row r="18" spans="3:18" ht="15" customHeight="1" x14ac:dyDescent="0.25">
      <c r="C18" s="97"/>
      <c r="N18" s="4" t="s">
        <v>37</v>
      </c>
      <c r="R18" t="s">
        <v>37</v>
      </c>
    </row>
    <row r="19" spans="3:18" ht="15" customHeight="1" x14ac:dyDescent="0.25">
      <c r="C19" s="97"/>
    </row>
    <row r="20" spans="3:18" ht="15" customHeight="1" x14ac:dyDescent="0.25"/>
    <row r="21" spans="3:18" ht="15" customHeight="1" x14ac:dyDescent="0.25"/>
    <row r="22" spans="3:18" ht="15" customHeight="1" x14ac:dyDescent="0.25"/>
    <row r="23" spans="3:18" ht="15" customHeight="1" x14ac:dyDescent="0.25"/>
    <row r="24" spans="3:18" ht="15" customHeight="1" x14ac:dyDescent="0.25"/>
    <row r="25" spans="3:18" ht="15" customHeight="1" x14ac:dyDescent="0.25">
      <c r="F25" s="69" t="str">
        <f>SL!Y37</f>
        <v>W</v>
      </c>
      <c r="G25" s="69"/>
      <c r="H25" s="69"/>
      <c r="I25" s="69"/>
      <c r="J25" s="69"/>
      <c r="K25" s="69"/>
      <c r="L25" s="69"/>
      <c r="M25" s="69"/>
      <c r="N25" s="69"/>
      <c r="O25" s="69"/>
    </row>
    <row r="26" spans="3:18" ht="15" customHeight="1" x14ac:dyDescent="0.25">
      <c r="F26" s="73">
        <f>SL!U35</f>
        <v>100</v>
      </c>
      <c r="G26" s="73"/>
      <c r="N26" s="73">
        <f>SL!AC35</f>
        <v>100</v>
      </c>
      <c r="O26" s="73"/>
    </row>
    <row r="27" spans="3:18" ht="15" customHeight="1" x14ac:dyDescent="0.25">
      <c r="F27" s="73"/>
      <c r="G27" s="73"/>
      <c r="N27" s="73"/>
      <c r="O27" s="73"/>
    </row>
    <row r="28" spans="3:18" ht="15" customHeight="1" x14ac:dyDescent="0.25"/>
    <row r="29" spans="3:18" ht="15" customHeight="1" x14ac:dyDescent="0.25"/>
    <row r="30" spans="3:18" ht="15" customHeight="1" x14ac:dyDescent="0.25"/>
    <row r="31" spans="3:18" ht="15" customHeight="1" x14ac:dyDescent="0.25"/>
    <row r="32" spans="3:18" ht="15" customHeight="1" x14ac:dyDescent="0.25">
      <c r="I32" s="95" t="s">
        <v>38</v>
      </c>
      <c r="J32" s="95"/>
    </row>
    <row r="33" spans="6:20" ht="15" customHeight="1" x14ac:dyDescent="0.25">
      <c r="I33" s="95"/>
      <c r="J33" s="95"/>
    </row>
    <row r="34" spans="6:20" ht="15" customHeight="1" x14ac:dyDescent="0.25">
      <c r="F34" s="76" t="s">
        <v>39</v>
      </c>
      <c r="G34" s="76"/>
      <c r="H34" s="76"/>
    </row>
    <row r="35" spans="6:20" ht="15" customHeight="1" x14ac:dyDescent="0.25"/>
    <row r="36" spans="6:20" ht="15" customHeight="1" x14ac:dyDescent="0.25"/>
    <row r="37" spans="6:20" ht="15" customHeight="1" x14ac:dyDescent="0.25"/>
    <row r="38" spans="6:20" ht="15" customHeight="1" x14ac:dyDescent="0.25"/>
    <row r="39" spans="6:20" ht="15" customHeight="1" x14ac:dyDescent="0.25"/>
    <row r="40" spans="6:20" ht="15" customHeight="1" x14ac:dyDescent="0.25">
      <c r="G40" s="96" t="str">
        <f>Translation!A13</f>
        <v>Standardbeschlag (SL)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6:20" ht="15" customHeight="1" x14ac:dyDescent="0.25"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6:20" ht="15" customHeight="1" x14ac:dyDescent="0.25"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6:20" ht="15" customHeight="1" x14ac:dyDescent="0.25">
      <c r="G43" s="91" t="str">
        <f>Translation!A115</f>
        <v>Antriebesposition</v>
      </c>
      <c r="H43" s="91"/>
      <c r="I43" s="91"/>
      <c r="J43" s="91"/>
      <c r="K43" s="91"/>
      <c r="L43" s="47" t="str">
        <f>Translation!A117</f>
        <v>Auf der rechten Seiten</v>
      </c>
      <c r="M43" s="92"/>
      <c r="N43" s="92"/>
      <c r="O43" s="92"/>
      <c r="P43" s="48"/>
      <c r="Q43" s="94"/>
      <c r="R43" s="94"/>
      <c r="S43" s="94"/>
      <c r="T43" s="94"/>
    </row>
    <row r="44" spans="6:20" ht="15" customHeight="1" x14ac:dyDescent="0.25">
      <c r="G44" s="91"/>
      <c r="H44" s="91"/>
      <c r="I44" s="91"/>
      <c r="J44" s="91"/>
      <c r="K44" s="91"/>
      <c r="L44" s="49"/>
      <c r="M44" s="93"/>
      <c r="N44" s="93"/>
      <c r="O44" s="93"/>
      <c r="P44" s="50"/>
      <c r="Q44" s="94"/>
      <c r="R44" s="94"/>
      <c r="S44" s="94"/>
      <c r="T44" s="94"/>
    </row>
    <row r="45" spans="6:20" ht="15" customHeight="1" x14ac:dyDescent="0.25">
      <c r="G45" s="91" t="str">
        <f>Translation!A89</f>
        <v>aufgestellt:</v>
      </c>
      <c r="H45" s="91"/>
      <c r="I45" s="91"/>
      <c r="J45" s="91"/>
      <c r="K45" s="91"/>
      <c r="L45" s="94"/>
      <c r="M45" s="94"/>
      <c r="N45" s="94"/>
      <c r="O45" s="94"/>
      <c r="P45" s="94"/>
      <c r="Q45" s="94"/>
      <c r="R45" s="94"/>
      <c r="S45" s="94"/>
      <c r="T45" s="94"/>
    </row>
    <row r="46" spans="6:20" ht="15" customHeight="1" x14ac:dyDescent="0.25">
      <c r="G46" s="91"/>
      <c r="H46" s="91"/>
      <c r="I46" s="91"/>
      <c r="J46" s="91"/>
      <c r="K46" s="91"/>
      <c r="L46" s="94"/>
      <c r="M46" s="94"/>
      <c r="N46" s="94"/>
      <c r="O46" s="94"/>
      <c r="P46" s="94"/>
      <c r="Q46" s="94"/>
      <c r="R46" s="94"/>
      <c r="S46" s="94"/>
      <c r="T46" s="94"/>
    </row>
    <row r="47" spans="6:20" ht="15" customHeight="1" x14ac:dyDescent="0.25">
      <c r="G47" s="91" t="str">
        <f>Translation!A91</f>
        <v>bereinigt:</v>
      </c>
      <c r="H47" s="91"/>
      <c r="I47" s="91"/>
      <c r="J47" s="91"/>
      <c r="K47" s="91"/>
      <c r="L47" s="94"/>
      <c r="M47" s="94"/>
      <c r="N47" s="94"/>
      <c r="O47" s="94"/>
      <c r="P47" s="94"/>
      <c r="Q47" s="94"/>
      <c r="R47" s="94"/>
      <c r="S47" s="94"/>
      <c r="T47" s="94"/>
    </row>
    <row r="48" spans="6:20" ht="15" customHeight="1" x14ac:dyDescent="0.25">
      <c r="G48" s="91"/>
      <c r="H48" s="91"/>
      <c r="I48" s="91"/>
      <c r="J48" s="91"/>
      <c r="K48" s="91"/>
      <c r="L48" s="94"/>
      <c r="M48" s="94"/>
      <c r="N48" s="94"/>
      <c r="O48" s="94"/>
      <c r="P48" s="94"/>
      <c r="Q48" s="94"/>
      <c r="R48" s="94"/>
      <c r="S48" s="94"/>
      <c r="T48" s="94"/>
    </row>
    <row r="49" spans="7:20" ht="15" customHeight="1" x14ac:dyDescent="0.25">
      <c r="G49" s="91" t="str">
        <f>Translation!A96</f>
        <v>Änderungsdatum</v>
      </c>
      <c r="H49" s="91"/>
      <c r="I49" s="91"/>
      <c r="J49" s="91"/>
      <c r="K49" s="91"/>
      <c r="L49" s="94"/>
      <c r="M49" s="94"/>
      <c r="N49" s="94"/>
      <c r="O49" s="94"/>
      <c r="P49" s="94"/>
      <c r="Q49" s="94"/>
      <c r="R49" s="94"/>
      <c r="S49" s="94"/>
      <c r="T49" s="94"/>
    </row>
    <row r="50" spans="7:20" ht="15" customHeight="1" x14ac:dyDescent="0.25">
      <c r="G50" s="91"/>
      <c r="H50" s="91"/>
      <c r="I50" s="91"/>
      <c r="J50" s="91"/>
      <c r="K50" s="91"/>
      <c r="L50" s="94"/>
      <c r="M50" s="94"/>
      <c r="N50" s="94"/>
      <c r="O50" s="94"/>
      <c r="P50" s="94"/>
      <c r="Q50" s="94"/>
      <c r="R50" s="94"/>
      <c r="S50" s="94"/>
      <c r="T50" s="94"/>
    </row>
    <row r="51" spans="7:20" ht="15" customHeight="1" x14ac:dyDescent="0.25"/>
    <row r="52" spans="7:20" ht="15" customHeight="1" x14ac:dyDescent="0.25"/>
    <row r="53" spans="7:20" ht="15" customHeight="1" x14ac:dyDescent="0.25"/>
    <row r="54" spans="7:20" ht="15" customHeight="1" x14ac:dyDescent="0.25"/>
    <row r="55" spans="7:20" ht="15" customHeight="1" x14ac:dyDescent="0.25"/>
    <row r="56" spans="7:20" ht="15" customHeight="1" x14ac:dyDescent="0.25"/>
    <row r="57" spans="7:20" ht="15" customHeight="1" x14ac:dyDescent="0.25"/>
    <row r="58" spans="7:20" ht="15" customHeight="1" x14ac:dyDescent="0.25"/>
    <row r="59" spans="7:20" ht="15" customHeight="1" x14ac:dyDescent="0.25"/>
    <row r="60" spans="7:20" ht="15" customHeight="1" x14ac:dyDescent="0.25"/>
    <row r="61" spans="7:20" ht="15" customHeight="1" x14ac:dyDescent="0.25"/>
    <row r="62" spans="7:20" ht="15" customHeight="1" x14ac:dyDescent="0.25"/>
    <row r="63" spans="7:20" ht="15" customHeight="1" x14ac:dyDescent="0.25"/>
    <row r="64" spans="7:20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</sheetData>
  <sheetProtection selectLockedCells="1"/>
  <mergeCells count="21">
    <mergeCell ref="G40:T42"/>
    <mergeCell ref="F2:G3"/>
    <mergeCell ref="N2:O3"/>
    <mergeCell ref="C6:C8"/>
    <mergeCell ref="R8:S9"/>
    <mergeCell ref="H9:H10"/>
    <mergeCell ref="C13:C19"/>
    <mergeCell ref="F25:O25"/>
    <mergeCell ref="F26:G27"/>
    <mergeCell ref="N26:O27"/>
    <mergeCell ref="I32:J33"/>
    <mergeCell ref="F34:H34"/>
    <mergeCell ref="G43:K44"/>
    <mergeCell ref="L43:P44"/>
    <mergeCell ref="Q43:T50"/>
    <mergeCell ref="G45:K46"/>
    <mergeCell ref="L45:P46"/>
    <mergeCell ref="G47:K48"/>
    <mergeCell ref="L47:P48"/>
    <mergeCell ref="G49:K50"/>
    <mergeCell ref="L49:P50"/>
  </mergeCells>
  <pageMargins left="0.25" right="0.25" top="0.75" bottom="0.75" header="0.3" footer="0.3"/>
  <pageSetup paperSize="9" scale="97" orientation="portrait" horizontalDpi="1200" verticalDpi="1200" r:id="rId1"/>
  <colBreaks count="1" manualBreakCount="1">
    <brk id="20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CD5EB-0596-4A0D-8F9B-53A93CA9FA89}">
  <sheetPr codeName="List3">
    <tabColor theme="6" tint="-0.499984740745262"/>
  </sheetPr>
  <dimension ref="C2:T243"/>
  <sheetViews>
    <sheetView showGridLines="0" view="pageBreakPreview" zoomScale="70" zoomScaleNormal="70" zoomScaleSheetLayoutView="70" workbookViewId="0">
      <selection activeCell="S6" sqref="S6:T8"/>
    </sheetView>
  </sheetViews>
  <sheetFormatPr baseColWidth="10" defaultColWidth="9.140625" defaultRowHeight="15" x14ac:dyDescent="0.25"/>
  <cols>
    <col min="1" max="73" width="4.7109375" customWidth="1"/>
  </cols>
  <sheetData>
    <row r="2" spans="3:20" ht="15" customHeight="1" x14ac:dyDescent="0.25">
      <c r="G2" s="69">
        <f>SL!AD14</f>
        <v>450</v>
      </c>
      <c r="H2" s="69"/>
      <c r="P2" s="69">
        <f>SL!U14</f>
        <v>120</v>
      </c>
      <c r="Q2" s="69"/>
    </row>
    <row r="3" spans="3:20" ht="15" customHeight="1" x14ac:dyDescent="0.25">
      <c r="G3" s="69"/>
      <c r="H3" s="69"/>
      <c r="P3" s="69"/>
      <c r="Q3" s="69"/>
    </row>
    <row r="4" spans="3:20" ht="15" customHeight="1" x14ac:dyDescent="0.25"/>
    <row r="5" spans="3:20" ht="15" customHeight="1" x14ac:dyDescent="0.25"/>
    <row r="6" spans="3:20" ht="15" customHeight="1" x14ac:dyDescent="0.25">
      <c r="S6" s="80" t="str">
        <f>"A = "&amp;SL!N16</f>
        <v>A = 420</v>
      </c>
      <c r="T6" s="80"/>
    </row>
    <row r="7" spans="3:20" ht="15" customHeight="1" x14ac:dyDescent="0.25">
      <c r="C7" s="97">
        <f>SL!AE18</f>
        <v>160</v>
      </c>
      <c r="D7" s="97"/>
      <c r="S7" s="80"/>
      <c r="T7" s="80"/>
    </row>
    <row r="8" spans="3:20" ht="15" customHeight="1" x14ac:dyDescent="0.25">
      <c r="C8" s="97"/>
      <c r="D8" s="97"/>
      <c r="S8" s="80"/>
      <c r="T8" s="80"/>
    </row>
    <row r="9" spans="3:20" ht="15" customHeight="1" x14ac:dyDescent="0.25">
      <c r="M9" s="72">
        <f>SL!W19</f>
        <v>80</v>
      </c>
      <c r="N9" s="72"/>
    </row>
    <row r="10" spans="3:20" ht="15" customHeight="1" x14ac:dyDescent="0.25">
      <c r="M10" s="72"/>
      <c r="N10" s="72"/>
    </row>
    <row r="11" spans="3:20" ht="15" customHeight="1" x14ac:dyDescent="0.25"/>
    <row r="12" spans="3:20" ht="15" customHeight="1" x14ac:dyDescent="0.25"/>
    <row r="13" spans="3:20" ht="15" customHeight="1" x14ac:dyDescent="0.25">
      <c r="S13" s="72" t="str">
        <f>SL!R24</f>
        <v>H</v>
      </c>
      <c r="T13" s="72"/>
    </row>
    <row r="14" spans="3:20" ht="15" customHeight="1" x14ac:dyDescent="0.25">
      <c r="S14" s="72"/>
      <c r="T14" s="72"/>
    </row>
    <row r="15" spans="3:20" ht="15" customHeight="1" x14ac:dyDescent="0.25">
      <c r="S15" s="72"/>
      <c r="T15" s="72"/>
    </row>
    <row r="16" spans="3:20" ht="15" customHeight="1" x14ac:dyDescent="0.25">
      <c r="S16" s="72"/>
      <c r="T16" s="72"/>
    </row>
    <row r="17" spans="4:20" ht="15" customHeight="1" x14ac:dyDescent="0.25">
      <c r="S17" s="72"/>
      <c r="T17" s="72"/>
    </row>
    <row r="18" spans="4:20" ht="15" customHeight="1" x14ac:dyDescent="0.25">
      <c r="D18" s="69" t="s">
        <v>37</v>
      </c>
      <c r="E18" s="69"/>
      <c r="H18" s="6" t="s">
        <v>37</v>
      </c>
      <c r="S18" s="72"/>
      <c r="T18" s="72"/>
    </row>
    <row r="19" spans="4:20" ht="15" customHeight="1" x14ac:dyDescent="0.25">
      <c r="S19" s="72"/>
      <c r="T19" s="72"/>
    </row>
    <row r="20" spans="4:20" ht="15" customHeight="1" x14ac:dyDescent="0.25"/>
    <row r="21" spans="4:20" ht="15" customHeight="1" x14ac:dyDescent="0.25"/>
    <row r="22" spans="4:20" ht="15" customHeight="1" x14ac:dyDescent="0.25"/>
    <row r="23" spans="4:20" ht="15" customHeight="1" x14ac:dyDescent="0.25"/>
    <row r="24" spans="4:20" ht="15" customHeight="1" x14ac:dyDescent="0.25"/>
    <row r="25" spans="4:20" ht="15" customHeight="1" x14ac:dyDescent="0.25">
      <c r="G25" s="69" t="str">
        <f>SL!Y37</f>
        <v>W</v>
      </c>
      <c r="H25" s="69"/>
      <c r="I25" s="69"/>
      <c r="J25" s="69"/>
      <c r="K25" s="69"/>
      <c r="L25" s="69"/>
      <c r="M25" s="69"/>
      <c r="N25" s="69"/>
      <c r="O25" s="69"/>
      <c r="P25" s="69"/>
    </row>
    <row r="26" spans="4:20" ht="15" customHeight="1" x14ac:dyDescent="0.25">
      <c r="G26" s="73">
        <f>SL!U35</f>
        <v>100</v>
      </c>
      <c r="H26" s="73"/>
      <c r="P26" s="74">
        <f>SL!AC35</f>
        <v>100</v>
      </c>
      <c r="Q26" s="74"/>
    </row>
    <row r="27" spans="4:20" ht="15" customHeight="1" x14ac:dyDescent="0.25">
      <c r="G27" s="73"/>
      <c r="H27" s="73"/>
      <c r="P27" s="74"/>
      <c r="Q27" s="74"/>
    </row>
    <row r="28" spans="4:20" ht="15" customHeight="1" x14ac:dyDescent="0.25"/>
    <row r="29" spans="4:20" ht="15" customHeight="1" x14ac:dyDescent="0.25"/>
    <row r="30" spans="4:20" ht="15" customHeight="1" x14ac:dyDescent="0.25"/>
    <row r="31" spans="4:20" ht="15" customHeight="1" x14ac:dyDescent="0.25"/>
    <row r="32" spans="4:20" ht="15" customHeight="1" x14ac:dyDescent="0.25">
      <c r="I32" s="95" t="s">
        <v>38</v>
      </c>
      <c r="J32" s="95"/>
    </row>
    <row r="33" spans="6:20" ht="15" customHeight="1" x14ac:dyDescent="0.25">
      <c r="I33" s="95"/>
      <c r="J33" s="95"/>
    </row>
    <row r="34" spans="6:20" ht="15" customHeight="1" x14ac:dyDescent="0.25">
      <c r="F34" s="76" t="s">
        <v>39</v>
      </c>
      <c r="G34" s="76"/>
      <c r="H34" s="76"/>
    </row>
    <row r="35" spans="6:20" ht="15" customHeight="1" x14ac:dyDescent="0.25"/>
    <row r="36" spans="6:20" ht="15" customHeight="1" x14ac:dyDescent="0.25"/>
    <row r="37" spans="6:20" ht="15" customHeight="1" x14ac:dyDescent="0.25"/>
    <row r="38" spans="6:20" ht="15" customHeight="1" x14ac:dyDescent="0.25"/>
    <row r="39" spans="6:20" ht="15" customHeight="1" x14ac:dyDescent="0.25"/>
    <row r="40" spans="6:20" ht="15" customHeight="1" x14ac:dyDescent="0.25">
      <c r="G40" s="96" t="str">
        <f>Translation!A13</f>
        <v>Standardbeschlag (SL)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6:20" ht="15" customHeight="1" x14ac:dyDescent="0.25"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6:20" ht="15" customHeight="1" x14ac:dyDescent="0.25"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6:20" ht="15" customHeight="1" x14ac:dyDescent="0.25">
      <c r="G43" s="91" t="str">
        <f>Translation!A115</f>
        <v>Antriebesposition</v>
      </c>
      <c r="H43" s="91"/>
      <c r="I43" s="91"/>
      <c r="J43" s="91"/>
      <c r="K43" s="91"/>
      <c r="L43" s="47" t="str">
        <f>Translation!A116</f>
        <v>Auf der linken Seiten</v>
      </c>
      <c r="M43" s="92"/>
      <c r="N43" s="92"/>
      <c r="O43" s="92"/>
      <c r="P43" s="48"/>
      <c r="Q43" s="94"/>
      <c r="R43" s="94"/>
      <c r="S43" s="94"/>
      <c r="T43" s="94"/>
    </row>
    <row r="44" spans="6:20" ht="15" customHeight="1" x14ac:dyDescent="0.25">
      <c r="G44" s="91"/>
      <c r="H44" s="91"/>
      <c r="I44" s="91"/>
      <c r="J44" s="91"/>
      <c r="K44" s="91"/>
      <c r="L44" s="49"/>
      <c r="M44" s="93"/>
      <c r="N44" s="93"/>
      <c r="O44" s="93"/>
      <c r="P44" s="50"/>
      <c r="Q44" s="94"/>
      <c r="R44" s="94"/>
      <c r="S44" s="94"/>
      <c r="T44" s="94"/>
    </row>
    <row r="45" spans="6:20" ht="15" customHeight="1" x14ac:dyDescent="0.25">
      <c r="G45" s="91" t="str">
        <f>Translation!A89</f>
        <v>aufgestellt:</v>
      </c>
      <c r="H45" s="91"/>
      <c r="I45" s="91"/>
      <c r="J45" s="91"/>
      <c r="K45" s="91"/>
      <c r="L45" s="94"/>
      <c r="M45" s="94"/>
      <c r="N45" s="94"/>
      <c r="O45" s="94"/>
      <c r="P45" s="94"/>
      <c r="Q45" s="94"/>
      <c r="R45" s="94"/>
      <c r="S45" s="94"/>
      <c r="T45" s="94"/>
    </row>
    <row r="46" spans="6:20" ht="15" customHeight="1" x14ac:dyDescent="0.25">
      <c r="G46" s="91"/>
      <c r="H46" s="91"/>
      <c r="I46" s="91"/>
      <c r="J46" s="91"/>
      <c r="K46" s="91"/>
      <c r="L46" s="94"/>
      <c r="M46" s="94"/>
      <c r="N46" s="94"/>
      <c r="O46" s="94"/>
      <c r="P46" s="94"/>
      <c r="Q46" s="94"/>
      <c r="R46" s="94"/>
      <c r="S46" s="94"/>
      <c r="T46" s="94"/>
    </row>
    <row r="47" spans="6:20" ht="15" customHeight="1" x14ac:dyDescent="0.25">
      <c r="G47" s="91" t="str">
        <f>Translation!A91</f>
        <v>bereinigt:</v>
      </c>
      <c r="H47" s="91"/>
      <c r="I47" s="91"/>
      <c r="J47" s="91"/>
      <c r="K47" s="91"/>
      <c r="L47" s="94"/>
      <c r="M47" s="94"/>
      <c r="N47" s="94"/>
      <c r="O47" s="94"/>
      <c r="P47" s="94"/>
      <c r="Q47" s="94"/>
      <c r="R47" s="94"/>
      <c r="S47" s="94"/>
      <c r="T47" s="94"/>
    </row>
    <row r="48" spans="6:20" ht="15" customHeight="1" x14ac:dyDescent="0.25">
      <c r="G48" s="91"/>
      <c r="H48" s="91"/>
      <c r="I48" s="91"/>
      <c r="J48" s="91"/>
      <c r="K48" s="91"/>
      <c r="L48" s="94"/>
      <c r="M48" s="94"/>
      <c r="N48" s="94"/>
      <c r="O48" s="94"/>
      <c r="P48" s="94"/>
      <c r="Q48" s="94"/>
      <c r="R48" s="94"/>
      <c r="S48" s="94"/>
      <c r="T48" s="94"/>
    </row>
    <row r="49" spans="7:20" ht="15" customHeight="1" x14ac:dyDescent="0.25">
      <c r="G49" s="91" t="str">
        <f>Translation!A96</f>
        <v>Änderungsdatum</v>
      </c>
      <c r="H49" s="91"/>
      <c r="I49" s="91"/>
      <c r="J49" s="91"/>
      <c r="K49" s="91"/>
      <c r="L49" s="94"/>
      <c r="M49" s="94"/>
      <c r="N49" s="94"/>
      <c r="O49" s="94"/>
      <c r="P49" s="94"/>
      <c r="Q49" s="94"/>
      <c r="R49" s="94"/>
      <c r="S49" s="94"/>
      <c r="T49" s="94"/>
    </row>
    <row r="50" spans="7:20" ht="15" customHeight="1" x14ac:dyDescent="0.25">
      <c r="G50" s="91"/>
      <c r="H50" s="91"/>
      <c r="I50" s="91"/>
      <c r="J50" s="91"/>
      <c r="K50" s="91"/>
      <c r="L50" s="94"/>
      <c r="M50" s="94"/>
      <c r="N50" s="94"/>
      <c r="O50" s="94"/>
      <c r="P50" s="94"/>
      <c r="Q50" s="94"/>
      <c r="R50" s="94"/>
      <c r="S50" s="94"/>
      <c r="T50" s="94"/>
    </row>
    <row r="51" spans="7:20" ht="15" customHeight="1" x14ac:dyDescent="0.25"/>
    <row r="52" spans="7:20" ht="15" customHeight="1" x14ac:dyDescent="0.25"/>
    <row r="53" spans="7:20" ht="15" customHeight="1" x14ac:dyDescent="0.25"/>
    <row r="54" spans="7:20" ht="15" customHeight="1" x14ac:dyDescent="0.25"/>
    <row r="55" spans="7:20" ht="15" customHeight="1" x14ac:dyDescent="0.25"/>
    <row r="56" spans="7:20" ht="15" customHeight="1" x14ac:dyDescent="0.25"/>
    <row r="57" spans="7:20" ht="15" customHeight="1" x14ac:dyDescent="0.25"/>
    <row r="58" spans="7:20" ht="15" customHeight="1" x14ac:dyDescent="0.25"/>
    <row r="59" spans="7:20" ht="15" customHeight="1" x14ac:dyDescent="0.25"/>
    <row r="60" spans="7:20" ht="15" customHeight="1" x14ac:dyDescent="0.25"/>
    <row r="61" spans="7:20" ht="15" customHeight="1" x14ac:dyDescent="0.25"/>
    <row r="62" spans="7:20" ht="15" customHeight="1" x14ac:dyDescent="0.25"/>
    <row r="63" spans="7:20" ht="15" customHeight="1" x14ac:dyDescent="0.25"/>
    <row r="64" spans="7:20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</sheetData>
  <sheetProtection selectLockedCells="1"/>
  <mergeCells count="22">
    <mergeCell ref="G40:T42"/>
    <mergeCell ref="G2:H3"/>
    <mergeCell ref="P2:Q3"/>
    <mergeCell ref="S6:T8"/>
    <mergeCell ref="C7:D8"/>
    <mergeCell ref="M9:N10"/>
    <mergeCell ref="S13:T19"/>
    <mergeCell ref="D18:E18"/>
    <mergeCell ref="G25:P25"/>
    <mergeCell ref="G26:H27"/>
    <mergeCell ref="P26:Q27"/>
    <mergeCell ref="I32:J33"/>
    <mergeCell ref="F34:H34"/>
    <mergeCell ref="G43:K44"/>
    <mergeCell ref="L43:P44"/>
    <mergeCell ref="Q43:T50"/>
    <mergeCell ref="G45:K46"/>
    <mergeCell ref="L45:P46"/>
    <mergeCell ref="G47:K48"/>
    <mergeCell ref="L47:P48"/>
    <mergeCell ref="G49:K50"/>
    <mergeCell ref="L49:P50"/>
  </mergeCells>
  <pageMargins left="0.25" right="0.25" top="0.75" bottom="0.75" header="0.3" footer="0.3"/>
  <pageSetup paperSize="9" scale="97" orientation="portrait" horizontalDpi="1200" verticalDpi="1200" r:id="rId1"/>
  <colBreaks count="1" manualBreakCount="1">
    <brk id="20" max="3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54242-8A7C-445E-AA03-85EFCC897474}">
  <sheetPr codeName="List10">
    <tabColor rgb="FFC00000"/>
  </sheetPr>
  <dimension ref="B2:C13"/>
  <sheetViews>
    <sheetView workbookViewId="0">
      <selection activeCell="M18" sqref="M18"/>
    </sheetView>
  </sheetViews>
  <sheetFormatPr baseColWidth="10" defaultColWidth="9.140625" defaultRowHeight="15" x14ac:dyDescent="0.25"/>
  <sheetData>
    <row r="2" spans="2:3" x14ac:dyDescent="0.25">
      <c r="B2" t="s">
        <v>40</v>
      </c>
      <c r="C2">
        <v>9</v>
      </c>
    </row>
    <row r="3" spans="2:3" x14ac:dyDescent="0.25">
      <c r="B3" t="s">
        <v>41</v>
      </c>
      <c r="C3" t="s">
        <v>42</v>
      </c>
    </row>
    <row r="4" spans="2:3" x14ac:dyDescent="0.25">
      <c r="B4" t="s">
        <v>43</v>
      </c>
      <c r="C4">
        <v>1</v>
      </c>
    </row>
    <row r="5" spans="2:3" x14ac:dyDescent="0.25">
      <c r="B5" t="s">
        <v>44</v>
      </c>
      <c r="C5">
        <v>2</v>
      </c>
    </row>
    <row r="6" spans="2:3" x14ac:dyDescent="0.25">
      <c r="B6" t="s">
        <v>45</v>
      </c>
      <c r="C6">
        <v>3</v>
      </c>
    </row>
    <row r="7" spans="2:3" x14ac:dyDescent="0.25">
      <c r="B7" t="s">
        <v>46</v>
      </c>
      <c r="C7">
        <v>4</v>
      </c>
    </row>
    <row r="8" spans="2:3" x14ac:dyDescent="0.25">
      <c r="B8" t="s">
        <v>47</v>
      </c>
      <c r="C8">
        <v>5</v>
      </c>
    </row>
    <row r="9" spans="2:3" x14ac:dyDescent="0.25">
      <c r="B9" t="s">
        <v>48</v>
      </c>
      <c r="C9">
        <v>6</v>
      </c>
    </row>
    <row r="10" spans="2:3" x14ac:dyDescent="0.25">
      <c r="B10" t="s">
        <v>49</v>
      </c>
      <c r="C10">
        <v>7</v>
      </c>
    </row>
    <row r="11" spans="2:3" x14ac:dyDescent="0.25">
      <c r="B11" t="s">
        <v>50</v>
      </c>
      <c r="C11">
        <v>8</v>
      </c>
    </row>
    <row r="12" spans="2:3" x14ac:dyDescent="0.25">
      <c r="B12" t="s">
        <v>1</v>
      </c>
      <c r="C12">
        <v>9</v>
      </c>
    </row>
    <row r="13" spans="2:3" x14ac:dyDescent="0.25">
      <c r="B13" t="s">
        <v>51</v>
      </c>
      <c r="C13">
        <v>10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9C690-74E0-499F-B941-E0FD1883A90E}">
  <sheetPr codeName="List111">
    <tabColor rgb="FFC00000"/>
  </sheetPr>
  <dimension ref="A1:U163"/>
  <sheetViews>
    <sheetView workbookViewId="0">
      <pane ySplit="1" topLeftCell="A2" activePane="bottomLeft" state="frozen"/>
      <selection activeCell="AP50" sqref="AP50:AR50"/>
      <selection pane="bottomLeft" activeCell="A116" sqref="A116"/>
    </sheetView>
  </sheetViews>
  <sheetFormatPr baseColWidth="10" defaultColWidth="9.140625" defaultRowHeight="15" x14ac:dyDescent="0.25"/>
  <sheetData>
    <row r="1" spans="1:21" x14ac:dyDescent="0.25">
      <c r="A1" t="s">
        <v>52</v>
      </c>
      <c r="D1" t="s">
        <v>53</v>
      </c>
      <c r="E1" s="27" t="s">
        <v>43</v>
      </c>
      <c r="F1" s="27" t="s">
        <v>44</v>
      </c>
      <c r="G1" s="27" t="s">
        <v>45</v>
      </c>
      <c r="H1" s="27" t="s">
        <v>46</v>
      </c>
      <c r="I1" s="27" t="s">
        <v>47</v>
      </c>
      <c r="J1" s="27" t="s">
        <v>48</v>
      </c>
      <c r="K1" s="27" t="s">
        <v>49</v>
      </c>
      <c r="L1" s="27" t="s">
        <v>50</v>
      </c>
      <c r="M1" s="27" t="s">
        <v>1</v>
      </c>
      <c r="N1" s="27" t="s">
        <v>51</v>
      </c>
      <c r="O1" s="28"/>
      <c r="P1" s="28"/>
      <c r="Q1" s="28"/>
      <c r="R1" s="28"/>
      <c r="S1" s="28"/>
      <c r="T1" s="28"/>
      <c r="U1" s="28"/>
    </row>
    <row r="2" spans="1:21" x14ac:dyDescent="0.25">
      <c r="A2">
        <f>HLOOKUP(SL!AU2,Translation!$E$1:$U$2,2,FALSE)</f>
        <v>3</v>
      </c>
      <c r="D2" t="s">
        <v>53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/>
      <c r="P2" s="28"/>
      <c r="Q2" s="28"/>
      <c r="R2" s="28"/>
      <c r="S2" s="28"/>
      <c r="T2" s="28"/>
      <c r="U2" s="28"/>
    </row>
    <row r="3" spans="1:21" x14ac:dyDescent="0.25">
      <c r="A3" t="str">
        <f>IF(E3="","",VLOOKUP(E3,E3:U3,$A$2,FALSE))</f>
        <v/>
      </c>
      <c r="D3" t="s">
        <v>53</v>
      </c>
    </row>
    <row r="4" spans="1:21" x14ac:dyDescent="0.25">
      <c r="A4" t="str">
        <f>IF(E4="","",VLOOKUP(E4,E4:U4,$A$2,FALSE))</f>
        <v>lichte Breite</v>
      </c>
      <c r="D4" t="s">
        <v>53</v>
      </c>
      <c r="E4" s="29" t="s">
        <v>54</v>
      </c>
      <c r="F4" s="29" t="s">
        <v>55</v>
      </c>
      <c r="G4" s="29" t="s">
        <v>56</v>
      </c>
      <c r="H4" s="29" t="s">
        <v>57</v>
      </c>
      <c r="I4" s="29" t="s">
        <v>58</v>
      </c>
      <c r="J4" s="15" t="s">
        <v>59</v>
      </c>
      <c r="K4" s="29" t="s">
        <v>60</v>
      </c>
      <c r="L4" s="29" t="s">
        <v>61</v>
      </c>
      <c r="M4" s="29" t="s">
        <v>62</v>
      </c>
    </row>
    <row r="5" spans="1:21" x14ac:dyDescent="0.25">
      <c r="A5" t="str">
        <f>IF(E5="","",VLOOKUP(E5,E5:U5,$A$2,FALSE))</f>
        <v>lichte Höhe</v>
      </c>
      <c r="D5" t="s">
        <v>53</v>
      </c>
      <c r="E5" s="29" t="s">
        <v>63</v>
      </c>
      <c r="F5" s="29" t="s">
        <v>64</v>
      </c>
      <c r="G5" s="29" t="s">
        <v>65</v>
      </c>
      <c r="H5" s="29" t="s">
        <v>66</v>
      </c>
      <c r="I5" s="29" t="s">
        <v>67</v>
      </c>
      <c r="J5" s="15" t="s">
        <v>68</v>
      </c>
      <c r="K5" s="29" t="s">
        <v>69</v>
      </c>
      <c r="L5" s="29" t="s">
        <v>70</v>
      </c>
      <c r="M5" s="29" t="s">
        <v>71</v>
      </c>
    </row>
    <row r="6" spans="1:21" x14ac:dyDescent="0.25">
      <c r="A6" t="str">
        <f t="shared" ref="A6:A69" si="0">IF(E6="","",VLOOKUP(E6,E6:U6,$A$2,FALSE))</f>
        <v>Innenansicht</v>
      </c>
      <c r="D6" t="s">
        <v>53</v>
      </c>
      <c r="E6" s="29" t="s">
        <v>72</v>
      </c>
      <c r="F6" s="29" t="s">
        <v>73</v>
      </c>
      <c r="G6" s="29" t="s">
        <v>74</v>
      </c>
      <c r="H6" s="29" t="s">
        <v>75</v>
      </c>
      <c r="I6" s="29" t="s">
        <v>76</v>
      </c>
      <c r="J6" s="15" t="s">
        <v>77</v>
      </c>
      <c r="K6" s="29" t="s">
        <v>78</v>
      </c>
      <c r="L6" s="29" t="s">
        <v>79</v>
      </c>
      <c r="M6" s="29" t="s">
        <v>80</v>
      </c>
    </row>
    <row r="7" spans="1:21" x14ac:dyDescent="0.25">
      <c r="A7" t="str">
        <f t="shared" si="0"/>
        <v>Durchschnitt a-a</v>
      </c>
      <c r="D7" t="s">
        <v>53</v>
      </c>
      <c r="E7" s="29" t="s">
        <v>81</v>
      </c>
      <c r="F7" s="29" t="s">
        <v>82</v>
      </c>
      <c r="G7" s="29" t="s">
        <v>83</v>
      </c>
      <c r="H7" s="29" t="s">
        <v>84</v>
      </c>
      <c r="I7" s="29" t="s">
        <v>85</v>
      </c>
      <c r="J7" s="15" t="s">
        <v>86</v>
      </c>
      <c r="K7" s="29" t="s">
        <v>87</v>
      </c>
      <c r="L7" s="29" t="s">
        <v>88</v>
      </c>
      <c r="M7" s="29" t="s">
        <v>89</v>
      </c>
    </row>
    <row r="8" spans="1:21" x14ac:dyDescent="0.25">
      <c r="A8" t="str">
        <f t="shared" si="0"/>
        <v>Durchschnitt b-b</v>
      </c>
      <c r="D8" t="s">
        <v>53</v>
      </c>
      <c r="E8" s="29" t="s">
        <v>90</v>
      </c>
      <c r="F8" s="29" t="s">
        <v>91</v>
      </c>
      <c r="G8" s="29" t="s">
        <v>92</v>
      </c>
      <c r="H8" s="29" t="s">
        <v>93</v>
      </c>
      <c r="I8" s="29" t="s">
        <v>94</v>
      </c>
      <c r="J8" s="15" t="s">
        <v>95</v>
      </c>
      <c r="K8" s="29" t="s">
        <v>96</v>
      </c>
      <c r="L8" s="29" t="s">
        <v>97</v>
      </c>
      <c r="M8" s="29" t="s">
        <v>98</v>
      </c>
    </row>
    <row r="9" spans="1:21" x14ac:dyDescent="0.25">
      <c r="A9" t="str">
        <f t="shared" si="0"/>
        <v>Achtung:</v>
      </c>
      <c r="D9" t="s">
        <v>53</v>
      </c>
      <c r="E9" s="29" t="s">
        <v>99</v>
      </c>
      <c r="F9" s="29" t="s">
        <v>100</v>
      </c>
      <c r="G9" s="29" t="s">
        <v>101</v>
      </c>
      <c r="H9" s="29" t="s">
        <v>102</v>
      </c>
      <c r="I9" s="29" t="s">
        <v>103</v>
      </c>
      <c r="J9" s="15" t="s">
        <v>104</v>
      </c>
      <c r="K9" s="29" t="s">
        <v>105</v>
      </c>
      <c r="L9" s="29" t="s">
        <v>106</v>
      </c>
      <c r="M9" s="29" t="s">
        <v>107</v>
      </c>
    </row>
    <row r="10" spans="1:21" x14ac:dyDescent="0.25">
      <c r="A10" t="str">
        <f t="shared" si="0"/>
        <v/>
      </c>
      <c r="D10" t="s">
        <v>53</v>
      </c>
    </row>
    <row r="11" spans="1:21" x14ac:dyDescent="0.25">
      <c r="A11" t="str">
        <f t="shared" si="0"/>
        <v/>
      </c>
      <c r="D11" t="s">
        <v>53</v>
      </c>
    </row>
    <row r="12" spans="1:21" x14ac:dyDescent="0.25">
      <c r="A12" t="str">
        <f t="shared" si="0"/>
        <v/>
      </c>
      <c r="D12" t="s">
        <v>53</v>
      </c>
    </row>
    <row r="13" spans="1:21" x14ac:dyDescent="0.25">
      <c r="A13" t="str">
        <f t="shared" si="0"/>
        <v>Standardbeschlag (SL)</v>
      </c>
      <c r="D13" t="s">
        <v>53</v>
      </c>
      <c r="E13" s="29" t="s">
        <v>108</v>
      </c>
      <c r="F13" s="29" t="s">
        <v>109</v>
      </c>
      <c r="G13" s="29" t="s">
        <v>110</v>
      </c>
      <c r="H13" s="29" t="s">
        <v>111</v>
      </c>
      <c r="I13" s="29" t="s">
        <v>112</v>
      </c>
      <c r="J13" s="15" t="s">
        <v>113</v>
      </c>
      <c r="K13" s="29" t="s">
        <v>114</v>
      </c>
      <c r="L13" s="29" t="s">
        <v>115</v>
      </c>
      <c r="M13" s="29" t="s">
        <v>116</v>
      </c>
    </row>
    <row r="14" spans="1:21" x14ac:dyDescent="0.25">
      <c r="A14" t="str">
        <f t="shared" si="0"/>
        <v>Federn oberhalb des sturzes</v>
      </c>
      <c r="D14" t="s">
        <v>53</v>
      </c>
      <c r="E14" s="29" t="s">
        <v>117</v>
      </c>
      <c r="F14" s="29" t="s">
        <v>118</v>
      </c>
      <c r="G14" s="29" t="s">
        <v>119</v>
      </c>
      <c r="H14" s="29" t="s">
        <v>120</v>
      </c>
      <c r="I14" s="29" t="s">
        <v>121</v>
      </c>
      <c r="J14" s="15" t="s">
        <v>122</v>
      </c>
      <c r="K14" s="29" t="s">
        <v>123</v>
      </c>
      <c r="L14" s="29" t="s">
        <v>124</v>
      </c>
      <c r="M14" s="29" t="s">
        <v>125</v>
      </c>
    </row>
    <row r="15" spans="1:21" x14ac:dyDescent="0.25">
      <c r="A15" t="str">
        <f t="shared" si="0"/>
        <v>Pro hl&gt;600 und hl&lt;=1200</v>
      </c>
      <c r="D15" t="s">
        <v>53</v>
      </c>
      <c r="E15" s="29" t="s">
        <v>126</v>
      </c>
      <c r="F15" s="29" t="s">
        <v>127</v>
      </c>
      <c r="G15" s="29" t="s">
        <v>128</v>
      </c>
      <c r="H15" s="29" t="s">
        <v>129</v>
      </c>
      <c r="I15" s="29" t="s">
        <v>130</v>
      </c>
      <c r="J15" t="s">
        <v>131</v>
      </c>
      <c r="K15" s="29" t="s">
        <v>132</v>
      </c>
      <c r="L15" s="29" t="s">
        <v>133</v>
      </c>
      <c r="M15" s="29" t="s">
        <v>134</v>
      </c>
    </row>
    <row r="16" spans="1:21" x14ac:dyDescent="0.25">
      <c r="A16" t="str">
        <f t="shared" si="0"/>
        <v>Paneel 40 mm</v>
      </c>
      <c r="D16" t="s">
        <v>53</v>
      </c>
      <c r="E16" s="29" t="s">
        <v>135</v>
      </c>
      <c r="F16" s="29" t="s">
        <v>136</v>
      </c>
      <c r="G16" s="29" t="s">
        <v>137</v>
      </c>
      <c r="H16" s="29" t="s">
        <v>138</v>
      </c>
      <c r="I16" s="29" t="s">
        <v>139</v>
      </c>
      <c r="J16" s="15" t="s">
        <v>137</v>
      </c>
      <c r="K16" s="29" t="s">
        <v>137</v>
      </c>
      <c r="L16" s="29" t="s">
        <v>140</v>
      </c>
      <c r="M16" s="29" t="s">
        <v>141</v>
      </c>
    </row>
    <row r="17" spans="1:13" x14ac:dyDescent="0.25">
      <c r="A17" t="str">
        <f t="shared" si="0"/>
        <v>max. W x H 5000x5000</v>
      </c>
      <c r="D17" t="s">
        <v>53</v>
      </c>
      <c r="E17" s="29" t="s">
        <v>142</v>
      </c>
      <c r="F17" s="29" t="s">
        <v>142</v>
      </c>
      <c r="G17" s="29" t="s">
        <v>143</v>
      </c>
      <c r="H17" s="29" t="s">
        <v>142</v>
      </c>
      <c r="I17" s="29" t="s">
        <v>142</v>
      </c>
      <c r="J17" s="15" t="s">
        <v>142</v>
      </c>
      <c r="K17" s="29" t="s">
        <v>142</v>
      </c>
      <c r="L17" s="29" t="s">
        <v>142</v>
      </c>
      <c r="M17" s="29" t="s">
        <v>144</v>
      </c>
    </row>
    <row r="18" spans="1:13" x14ac:dyDescent="0.25">
      <c r="A18" t="str">
        <f t="shared" si="0"/>
        <v/>
      </c>
      <c r="D18" t="s">
        <v>53</v>
      </c>
    </row>
    <row r="19" spans="1:13" x14ac:dyDescent="0.25">
      <c r="A19" t="str">
        <f t="shared" si="0"/>
        <v/>
      </c>
      <c r="D19" t="s">
        <v>53</v>
      </c>
    </row>
    <row r="20" spans="1:13" x14ac:dyDescent="0.25">
      <c r="A20" t="str">
        <f t="shared" si="0"/>
        <v/>
      </c>
      <c r="D20" t="s">
        <v>53</v>
      </c>
    </row>
    <row r="21" spans="1:13" x14ac:dyDescent="0.25">
      <c r="A21" t="str">
        <f t="shared" si="0"/>
        <v>Montage auf Mauerwerk und Ziegel</v>
      </c>
      <c r="D21" t="s">
        <v>53</v>
      </c>
      <c r="E21" s="29" t="s">
        <v>145</v>
      </c>
      <c r="F21" s="29" t="s">
        <v>146</v>
      </c>
      <c r="G21" s="29" t="s">
        <v>147</v>
      </c>
      <c r="H21" s="29" t="s">
        <v>148</v>
      </c>
      <c r="I21" s="29" t="s">
        <v>149</v>
      </c>
      <c r="J21" s="15" t="s">
        <v>150</v>
      </c>
      <c r="K21" s="29" t="s">
        <v>151</v>
      </c>
      <c r="L21" s="29" t="s">
        <v>152</v>
      </c>
      <c r="M21" s="29" t="s">
        <v>153</v>
      </c>
    </row>
    <row r="22" spans="1:13" x14ac:dyDescent="0.25">
      <c r="A22" t="str">
        <f t="shared" si="0"/>
        <v>Montage auf Porenbeton oder Gasbeton</v>
      </c>
      <c r="D22" t="s">
        <v>53</v>
      </c>
      <c r="E22" s="29" t="s">
        <v>154</v>
      </c>
      <c r="F22" s="29" t="s">
        <v>155</v>
      </c>
      <c r="G22" s="29" t="s">
        <v>156</v>
      </c>
      <c r="H22" s="29" t="s">
        <v>157</v>
      </c>
      <c r="I22" s="29" t="s">
        <v>158</v>
      </c>
      <c r="J22" s="15" t="s">
        <v>159</v>
      </c>
      <c r="K22" s="29" t="s">
        <v>160</v>
      </c>
      <c r="L22" s="29" t="s">
        <v>161</v>
      </c>
      <c r="M22" s="29" t="s">
        <v>162</v>
      </c>
    </row>
    <row r="23" spans="1:13" x14ac:dyDescent="0.25">
      <c r="A23" t="str">
        <f t="shared" si="0"/>
        <v>Montage auf Iso-trapezblechfassade</v>
      </c>
      <c r="D23" t="s">
        <v>53</v>
      </c>
      <c r="E23" s="29" t="s">
        <v>163</v>
      </c>
      <c r="F23" s="29" t="s">
        <v>164</v>
      </c>
      <c r="G23" s="29" t="s">
        <v>165</v>
      </c>
      <c r="H23" s="29" t="s">
        <v>166</v>
      </c>
      <c r="I23" s="29" t="s">
        <v>167</v>
      </c>
      <c r="J23" s="15" t="s">
        <v>168</v>
      </c>
      <c r="K23" s="29" t="s">
        <v>169</v>
      </c>
      <c r="L23" s="29" t="s">
        <v>170</v>
      </c>
      <c r="M23" s="29" t="s">
        <v>171</v>
      </c>
    </row>
    <row r="24" spans="1:13" x14ac:dyDescent="0.25">
      <c r="A24" t="str">
        <f t="shared" si="0"/>
        <v/>
      </c>
      <c r="D24" t="s">
        <v>53</v>
      </c>
    </row>
    <row r="25" spans="1:13" x14ac:dyDescent="0.25">
      <c r="A25" t="str">
        <f t="shared" si="0"/>
        <v/>
      </c>
      <c r="D25" t="s">
        <v>53</v>
      </c>
    </row>
    <row r="26" spans="1:13" x14ac:dyDescent="0.25">
      <c r="A26" t="str">
        <f t="shared" si="0"/>
        <v>Vorbereitungen und Arbeiten die vom Auftraggeber zu erbringen sind, außer bei schriftlicher Vereinbarung im Voraus.</v>
      </c>
      <c r="D26" t="s">
        <v>53</v>
      </c>
      <c r="E26" s="29" t="s">
        <v>172</v>
      </c>
      <c r="F26" s="29" t="s">
        <v>173</v>
      </c>
      <c r="G26" s="29" t="s">
        <v>174</v>
      </c>
      <c r="H26" s="29" t="s">
        <v>175</v>
      </c>
      <c r="I26" s="29" t="s">
        <v>176</v>
      </c>
      <c r="J26" s="15" t="s">
        <v>177</v>
      </c>
      <c r="K26" s="29" t="s">
        <v>178</v>
      </c>
      <c r="L26" s="29" t="s">
        <v>179</v>
      </c>
      <c r="M26" s="29" t="s">
        <v>180</v>
      </c>
    </row>
    <row r="27" spans="1:13" x14ac:dyDescent="0.25">
      <c r="A27" t="str">
        <f t="shared" si="0"/>
        <v>Bauseits:</v>
      </c>
      <c r="D27" t="s">
        <v>53</v>
      </c>
      <c r="E27" s="29" t="s">
        <v>181</v>
      </c>
      <c r="F27" s="29" t="s">
        <v>182</v>
      </c>
      <c r="G27" s="29" t="s">
        <v>183</v>
      </c>
      <c r="H27" s="29" t="s">
        <v>184</v>
      </c>
      <c r="I27" s="29" t="s">
        <v>185</v>
      </c>
      <c r="J27" s="15" t="s">
        <v>186</v>
      </c>
      <c r="K27" s="29" t="s">
        <v>187</v>
      </c>
      <c r="L27" s="29" t="s">
        <v>188</v>
      </c>
      <c r="M27" s="29" t="s">
        <v>189</v>
      </c>
    </row>
    <row r="28" spans="1:13" x14ac:dyDescent="0.25">
      <c r="A28" t="str">
        <f t="shared" si="0"/>
        <v/>
      </c>
      <c r="D28" t="s">
        <v>53</v>
      </c>
      <c r="E28" s="29"/>
      <c r="F28" s="29"/>
      <c r="G28" s="29"/>
      <c r="H28" s="29"/>
      <c r="I28" s="29"/>
      <c r="J28" s="15"/>
      <c r="K28" s="29"/>
      <c r="M28" s="29"/>
    </row>
    <row r="29" spans="1:13" x14ac:dyDescent="0.25">
      <c r="A29" t="str">
        <f t="shared" si="0"/>
        <v>Ein stählerner Montagerahmen zur Befestigung der vertikalen Laufschienen und des Federpakets bei nicht tragfähigen Flächen wie z.b. Porenbeton, Gasbeton, Isolationspanelen u.s.w..</v>
      </c>
      <c r="D29" t="s">
        <v>53</v>
      </c>
      <c r="E29" s="29" t="s">
        <v>190</v>
      </c>
      <c r="F29" s="29" t="s">
        <v>191</v>
      </c>
      <c r="G29" s="29" t="s">
        <v>192</v>
      </c>
      <c r="H29" s="29" t="s">
        <v>193</v>
      </c>
      <c r="I29" s="29" t="s">
        <v>194</v>
      </c>
      <c r="J29" s="15" t="s">
        <v>195</v>
      </c>
      <c r="K29" s="29" t="s">
        <v>196</v>
      </c>
      <c r="L29" s="29" t="s">
        <v>197</v>
      </c>
      <c r="M29" s="29" t="s">
        <v>198</v>
      </c>
    </row>
    <row r="30" spans="1:13" x14ac:dyDescent="0.25">
      <c r="A30" t="str">
        <f t="shared" si="0"/>
        <v>Befestigungsmöglichkeit für die zwischen- und endaufhängung der horizontalen laufschienen bis zu max. 1 m über diesen laufschienen.</v>
      </c>
      <c r="D30" t="s">
        <v>53</v>
      </c>
      <c r="E30" s="29" t="s">
        <v>199</v>
      </c>
      <c r="F30" s="29" t="s">
        <v>200</v>
      </c>
      <c r="G30" s="29" t="s">
        <v>201</v>
      </c>
      <c r="H30" s="29" t="s">
        <v>202</v>
      </c>
      <c r="I30" s="29" t="s">
        <v>203</v>
      </c>
      <c r="J30" s="15" t="s">
        <v>204</v>
      </c>
      <c r="K30" s="29" t="s">
        <v>205</v>
      </c>
      <c r="L30" s="29" t="s">
        <v>206</v>
      </c>
      <c r="M30" s="29" t="s">
        <v>207</v>
      </c>
    </row>
    <row r="31" spans="1:13" x14ac:dyDescent="0.25">
      <c r="A31" t="str">
        <f t="shared" si="0"/>
        <v>Benötigte Montageflächen und Freiräume gemäß Zeichnung.</v>
      </c>
      <c r="D31" t="s">
        <v>53</v>
      </c>
      <c r="E31" s="29" t="s">
        <v>208</v>
      </c>
      <c r="F31" s="29" t="s">
        <v>209</v>
      </c>
      <c r="G31" s="29" t="s">
        <v>210</v>
      </c>
      <c r="H31" s="29" t="s">
        <v>211</v>
      </c>
      <c r="I31" s="29" t="s">
        <v>212</v>
      </c>
      <c r="J31" s="29" t="s">
        <v>213</v>
      </c>
      <c r="K31" s="29" t="s">
        <v>214</v>
      </c>
      <c r="L31" s="29" t="s">
        <v>215</v>
      </c>
      <c r="M31" s="29" t="s">
        <v>216</v>
      </c>
    </row>
    <row r="32" spans="1:13" x14ac:dyDescent="0.25">
      <c r="A32" t="str">
        <f t="shared" si="0"/>
        <v>Elektrisch (bei elektrisch bedienten Toren):</v>
      </c>
      <c r="D32" t="s">
        <v>53</v>
      </c>
      <c r="E32" s="29" t="s">
        <v>217</v>
      </c>
      <c r="F32" s="29" t="s">
        <v>218</v>
      </c>
      <c r="G32" s="29" t="s">
        <v>219</v>
      </c>
      <c r="H32" s="29" t="s">
        <v>220</v>
      </c>
      <c r="I32" s="29" t="s">
        <v>221</v>
      </c>
      <c r="J32" s="15" t="s">
        <v>222</v>
      </c>
      <c r="K32" s="29" t="s">
        <v>223</v>
      </c>
      <c r="L32" s="29" t="s">
        <v>224</v>
      </c>
      <c r="M32" s="29" t="s">
        <v>225</v>
      </c>
    </row>
    <row r="33" spans="1:13" x14ac:dyDescent="0.25">
      <c r="A33" t="str">
        <f t="shared" si="0"/>
        <v>Industrielle Steckdose CEE 20A, 5P, 400 V, Sicherung 20A mit Schutzschalter, Stromschutz  I=30 mA.</v>
      </c>
      <c r="D33" t="s">
        <v>53</v>
      </c>
      <c r="E33" s="29" t="s">
        <v>226</v>
      </c>
      <c r="F33" s="29" t="s">
        <v>227</v>
      </c>
      <c r="G33" s="29" t="s">
        <v>228</v>
      </c>
      <c r="H33" s="29" t="s">
        <v>229</v>
      </c>
      <c r="I33" s="29" t="s">
        <v>230</v>
      </c>
      <c r="J33" s="15" t="s">
        <v>231</v>
      </c>
      <c r="K33" s="29" t="s">
        <v>232</v>
      </c>
      <c r="L33" s="29" t="s">
        <v>233</v>
      </c>
      <c r="M33" s="29" t="s">
        <v>234</v>
      </c>
    </row>
    <row r="34" spans="1:13" x14ac:dyDescent="0.25">
      <c r="A34" t="str">
        <f t="shared" si="0"/>
        <v>Montagefläche für schaltkasten, abmessungen 250 x 400 mm</v>
      </c>
      <c r="D34" t="s">
        <v>53</v>
      </c>
      <c r="E34" s="29" t="s">
        <v>235</v>
      </c>
      <c r="F34" s="29" t="s">
        <v>236</v>
      </c>
      <c r="G34" s="29" t="s">
        <v>237</v>
      </c>
      <c r="H34" s="29" t="s">
        <v>238</v>
      </c>
      <c r="I34" s="29" t="s">
        <v>239</v>
      </c>
      <c r="J34" s="15" t="s">
        <v>240</v>
      </c>
      <c r="K34" s="29" t="s">
        <v>241</v>
      </c>
      <c r="L34" s="29" t="s">
        <v>242</v>
      </c>
      <c r="M34" s="29" t="s">
        <v>243</v>
      </c>
    </row>
    <row r="35" spans="1:13" x14ac:dyDescent="0.25">
      <c r="A35" t="str">
        <f t="shared" si="0"/>
        <v/>
      </c>
      <c r="D35" t="s">
        <v>53</v>
      </c>
    </row>
    <row r="36" spans="1:13" x14ac:dyDescent="0.25">
      <c r="A36" t="str">
        <f t="shared" si="0"/>
        <v/>
      </c>
      <c r="D36" t="s">
        <v>53</v>
      </c>
    </row>
    <row r="37" spans="1:13" x14ac:dyDescent="0.25">
      <c r="A37" t="str">
        <f t="shared" si="0"/>
        <v>benötigter Montageflächen</v>
      </c>
      <c r="D37" t="s">
        <v>53</v>
      </c>
      <c r="E37" s="29" t="s">
        <v>244</v>
      </c>
      <c r="F37" s="29" t="s">
        <v>245</v>
      </c>
      <c r="G37" s="29" t="s">
        <v>246</v>
      </c>
      <c r="H37" s="29" t="s">
        <v>247</v>
      </c>
      <c r="I37" s="29" t="s">
        <v>248</v>
      </c>
      <c r="J37" s="15" t="s">
        <v>249</v>
      </c>
      <c r="K37" s="29" t="s">
        <v>250</v>
      </c>
      <c r="L37" s="29" t="s">
        <v>251</v>
      </c>
      <c r="M37" s="29" t="s">
        <v>252</v>
      </c>
    </row>
    <row r="38" spans="1:13" x14ac:dyDescent="0.25">
      <c r="A38" t="str">
        <f t="shared" si="0"/>
        <v>Montagefläche für den Motor (wahlweise L oder R)</v>
      </c>
      <c r="D38" t="s">
        <v>53</v>
      </c>
      <c r="E38" s="29" t="s">
        <v>253</v>
      </c>
      <c r="F38" s="29" t="s">
        <v>254</v>
      </c>
      <c r="G38" s="29" t="s">
        <v>255</v>
      </c>
      <c r="H38" s="29" t="s">
        <v>256</v>
      </c>
      <c r="I38" s="29" t="s">
        <v>257</v>
      </c>
      <c r="J38" s="29" t="s">
        <v>258</v>
      </c>
      <c r="K38" s="29" t="s">
        <v>259</v>
      </c>
      <c r="L38" s="29" t="s">
        <v>260</v>
      </c>
      <c r="M38" s="29" t="s">
        <v>261</v>
      </c>
    </row>
    <row r="39" spans="1:13" x14ac:dyDescent="0.25">
      <c r="A39" t="str">
        <f t="shared" si="0"/>
        <v>benötigter Freiraum</v>
      </c>
      <c r="D39" t="s">
        <v>53</v>
      </c>
      <c r="E39" s="29" t="s">
        <v>262</v>
      </c>
      <c r="F39" s="29" t="s">
        <v>263</v>
      </c>
      <c r="G39" s="29" t="s">
        <v>264</v>
      </c>
      <c r="H39" s="29" t="s">
        <v>265</v>
      </c>
      <c r="I39" s="29" t="s">
        <v>266</v>
      </c>
      <c r="J39" s="15" t="s">
        <v>267</v>
      </c>
      <c r="K39" s="29" t="s">
        <v>268</v>
      </c>
      <c r="L39" s="29" t="s">
        <v>269</v>
      </c>
      <c r="M39" s="29" t="s">
        <v>270</v>
      </c>
    </row>
    <row r="40" spans="1:13" x14ac:dyDescent="0.25">
      <c r="A40" t="str">
        <f t="shared" si="0"/>
        <v/>
      </c>
      <c r="D40" t="s">
        <v>53</v>
      </c>
    </row>
    <row r="41" spans="1:13" x14ac:dyDescent="0.25">
      <c r="A41" t="str">
        <f t="shared" si="0"/>
        <v/>
      </c>
      <c r="D41" t="s">
        <v>53</v>
      </c>
    </row>
    <row r="42" spans="1:13" x14ac:dyDescent="0.25">
      <c r="A42" t="str">
        <f t="shared" si="0"/>
        <v/>
      </c>
      <c r="D42" t="s">
        <v>53</v>
      </c>
    </row>
    <row r="43" spans="1:13" x14ac:dyDescent="0.25">
      <c r="A43" t="str">
        <f t="shared" si="0"/>
        <v>Bodenneigung</v>
      </c>
      <c r="D43" t="s">
        <v>53</v>
      </c>
      <c r="E43" s="29" t="s">
        <v>271</v>
      </c>
      <c r="F43" s="29" t="s">
        <v>272</v>
      </c>
      <c r="G43" s="29" t="s">
        <v>273</v>
      </c>
      <c r="H43" s="29" t="s">
        <v>274</v>
      </c>
      <c r="I43" s="29" t="s">
        <v>275</v>
      </c>
      <c r="J43" s="15" t="s">
        <v>276</v>
      </c>
      <c r="K43" s="29" t="s">
        <v>277</v>
      </c>
      <c r="L43" s="29" t="s">
        <v>278</v>
      </c>
      <c r="M43" s="29" t="s">
        <v>279</v>
      </c>
    </row>
    <row r="44" spans="1:13" x14ac:dyDescent="0.25">
      <c r="A44" t="str">
        <f t="shared" si="0"/>
        <v>Nach aussen</v>
      </c>
      <c r="D44" t="s">
        <v>53</v>
      </c>
      <c r="E44" s="29" t="s">
        <v>280</v>
      </c>
      <c r="F44" s="29" t="s">
        <v>281</v>
      </c>
      <c r="G44" s="29" t="s">
        <v>282</v>
      </c>
      <c r="H44" s="29" t="s">
        <v>283</v>
      </c>
      <c r="J44" s="15" t="s">
        <v>284</v>
      </c>
      <c r="K44" s="29" t="s">
        <v>285</v>
      </c>
      <c r="L44" s="29" t="s">
        <v>286</v>
      </c>
      <c r="M44" t="s">
        <v>287</v>
      </c>
    </row>
    <row r="45" spans="1:13" x14ac:dyDescent="0.25">
      <c r="A45" t="str">
        <f t="shared" si="0"/>
        <v>Gefälle 3%</v>
      </c>
      <c r="D45" t="s">
        <v>53</v>
      </c>
      <c r="E45" s="29" t="s">
        <v>288</v>
      </c>
      <c r="F45" s="29" t="s">
        <v>289</v>
      </c>
      <c r="G45" s="29" t="s">
        <v>290</v>
      </c>
      <c r="H45" s="29" t="s">
        <v>291</v>
      </c>
      <c r="I45" s="29" t="s">
        <v>292</v>
      </c>
      <c r="J45" s="15" t="s">
        <v>293</v>
      </c>
      <c r="K45" s="29" t="s">
        <v>294</v>
      </c>
      <c r="L45" s="29" t="s">
        <v>295</v>
      </c>
      <c r="M45" s="29" t="s">
        <v>296</v>
      </c>
    </row>
    <row r="46" spans="1:13" x14ac:dyDescent="0.25">
      <c r="A46" t="str">
        <f t="shared" si="0"/>
        <v>Wasserschenkel</v>
      </c>
      <c r="D46" t="s">
        <v>53</v>
      </c>
      <c r="E46" s="29" t="s">
        <v>280</v>
      </c>
      <c r="F46" s="29" t="s">
        <v>297</v>
      </c>
      <c r="G46" s="29" t="s">
        <v>298</v>
      </c>
      <c r="H46" s="29" t="s">
        <v>283</v>
      </c>
      <c r="I46" s="29" t="s">
        <v>275</v>
      </c>
      <c r="J46" s="15" t="s">
        <v>299</v>
      </c>
      <c r="K46" s="29" t="s">
        <v>300</v>
      </c>
      <c r="L46" s="29" t="s">
        <v>301</v>
      </c>
      <c r="M46" t="s">
        <v>287</v>
      </c>
    </row>
    <row r="47" spans="1:13" x14ac:dyDescent="0.25">
      <c r="A47" t="str">
        <f t="shared" si="0"/>
        <v>Boden mit</v>
      </c>
      <c r="D47" t="s">
        <v>53</v>
      </c>
      <c r="E47" s="29" t="s">
        <v>271</v>
      </c>
      <c r="F47" s="29" t="s">
        <v>302</v>
      </c>
      <c r="G47" s="29" t="s">
        <v>303</v>
      </c>
      <c r="H47" s="29" t="s">
        <v>274</v>
      </c>
      <c r="J47" s="15" t="s">
        <v>304</v>
      </c>
      <c r="K47" s="29" t="s">
        <v>305</v>
      </c>
      <c r="L47" s="29" t="s">
        <v>306</v>
      </c>
      <c r="M47" s="29" t="s">
        <v>307</v>
      </c>
    </row>
    <row r="48" spans="1:13" x14ac:dyDescent="0.25">
      <c r="A48" t="str">
        <f t="shared" si="0"/>
        <v/>
      </c>
      <c r="D48" t="s">
        <v>53</v>
      </c>
    </row>
    <row r="49" spans="1:14" x14ac:dyDescent="0.25">
      <c r="A49" t="str">
        <f t="shared" si="0"/>
        <v/>
      </c>
      <c r="D49" t="s">
        <v>53</v>
      </c>
    </row>
    <row r="50" spans="1:14" x14ac:dyDescent="0.25">
      <c r="A50" t="str">
        <f t="shared" si="0"/>
        <v>benötigter Freiraum bei Elektro-Bedienung (wahlweise L oder R)</v>
      </c>
      <c r="D50" t="s">
        <v>53</v>
      </c>
      <c r="E50" s="29" t="s">
        <v>308</v>
      </c>
      <c r="F50" s="29" t="s">
        <v>309</v>
      </c>
      <c r="G50" s="29" t="s">
        <v>310</v>
      </c>
      <c r="H50" s="29" t="s">
        <v>311</v>
      </c>
      <c r="I50" s="29" t="s">
        <v>312</v>
      </c>
      <c r="J50" s="15" t="s">
        <v>313</v>
      </c>
      <c r="K50" s="29" t="s">
        <v>314</v>
      </c>
      <c r="L50" s="29" t="s">
        <v>315</v>
      </c>
      <c r="M50" s="29" t="s">
        <v>316</v>
      </c>
    </row>
    <row r="51" spans="1:14" x14ac:dyDescent="0.25">
      <c r="A51" t="str">
        <f t="shared" si="0"/>
        <v>Montagefläche für Antriebsteuerung. Siehe Produktdokumentation für Abmessungen</v>
      </c>
      <c r="D51" t="s">
        <v>53</v>
      </c>
      <c r="E51" t="s">
        <v>317</v>
      </c>
      <c r="F51" t="s">
        <v>318</v>
      </c>
      <c r="G51" t="s">
        <v>319</v>
      </c>
      <c r="H51" t="s">
        <v>320</v>
      </c>
      <c r="I51" t="s">
        <v>321</v>
      </c>
      <c r="J51" t="s">
        <v>322</v>
      </c>
      <c r="K51" t="s">
        <v>323</v>
      </c>
      <c r="L51" t="s">
        <v>324</v>
      </c>
      <c r="M51" t="s">
        <v>325</v>
      </c>
    </row>
    <row r="52" spans="1:14" x14ac:dyDescent="0.25">
      <c r="A52" t="str">
        <f t="shared" si="0"/>
        <v>Unterkante 1500mm vom Boden</v>
      </c>
      <c r="D52" t="s">
        <v>53</v>
      </c>
      <c r="E52" s="29" t="s">
        <v>326</v>
      </c>
      <c r="F52" s="29" t="s">
        <v>327</v>
      </c>
      <c r="G52" s="29" t="s">
        <v>328</v>
      </c>
      <c r="H52" s="30" t="s">
        <v>329</v>
      </c>
      <c r="I52" s="29" t="s">
        <v>330</v>
      </c>
      <c r="J52" s="15" t="s">
        <v>331</v>
      </c>
      <c r="K52" s="29" t="s">
        <v>332</v>
      </c>
      <c r="L52" s="29" t="s">
        <v>333</v>
      </c>
      <c r="M52" s="30" t="s">
        <v>334</v>
      </c>
      <c r="N52" s="30" t="s">
        <v>335</v>
      </c>
    </row>
    <row r="53" spans="1:14" x14ac:dyDescent="0.25">
      <c r="A53" t="str">
        <f t="shared" si="0"/>
        <v>Industrielle Steckdose CEE 16A, 5P, 400 V, Sicherung 16A mit Schutzschalter, Stromschutz  I=30 mA.</v>
      </c>
      <c r="D53" t="s">
        <v>53</v>
      </c>
      <c r="E53" s="29" t="s">
        <v>336</v>
      </c>
      <c r="F53" s="29" t="s">
        <v>337</v>
      </c>
      <c r="G53" s="29" t="s">
        <v>338</v>
      </c>
      <c r="H53" s="29" t="s">
        <v>339</v>
      </c>
      <c r="I53" s="29" t="s">
        <v>340</v>
      </c>
      <c r="J53" s="15" t="s">
        <v>341</v>
      </c>
      <c r="K53" s="29" t="s">
        <v>342</v>
      </c>
      <c r="L53" s="29" t="s">
        <v>343</v>
      </c>
      <c r="M53" s="29" t="s">
        <v>344</v>
      </c>
    </row>
    <row r="54" spans="1:14" x14ac:dyDescent="0.25">
      <c r="A54" t="str">
        <f t="shared" si="0"/>
        <v/>
      </c>
      <c r="D54" t="s">
        <v>53</v>
      </c>
    </row>
    <row r="55" spans="1:14" x14ac:dyDescent="0.25">
      <c r="A55" t="str">
        <f t="shared" si="0"/>
        <v/>
      </c>
      <c r="D55" t="s">
        <v>53</v>
      </c>
      <c r="G55" s="30"/>
    </row>
    <row r="56" spans="1:14" x14ac:dyDescent="0.25">
      <c r="A56" t="str">
        <f t="shared" si="0"/>
        <v/>
      </c>
      <c r="D56" t="s">
        <v>53</v>
      </c>
    </row>
    <row r="57" spans="1:14" x14ac:dyDescent="0.25">
      <c r="A57" t="str">
        <f t="shared" si="0"/>
        <v>Fläche, an die montiert wird, muss gerade und fest sein und alle Montageflächen müssen in einer Ebene sein.</v>
      </c>
      <c r="D57" t="s">
        <v>53</v>
      </c>
      <c r="E57" s="29" t="s">
        <v>345</v>
      </c>
      <c r="F57" s="29" t="s">
        <v>346</v>
      </c>
      <c r="G57" s="29" t="s">
        <v>347</v>
      </c>
      <c r="H57" s="29" t="s">
        <v>348</v>
      </c>
      <c r="I57" s="29" t="s">
        <v>349</v>
      </c>
      <c r="J57" s="15" t="s">
        <v>350</v>
      </c>
      <c r="K57" s="29" t="s">
        <v>351</v>
      </c>
      <c r="L57" s="29" t="s">
        <v>352</v>
      </c>
      <c r="M57" s="29" t="s">
        <v>353</v>
      </c>
    </row>
    <row r="58" spans="1:14" x14ac:dyDescent="0.25">
      <c r="A58" t="str">
        <f t="shared" si="0"/>
        <v>Im Übrigen müssen die lichten Masse eben und rechtwinklig sein.</v>
      </c>
      <c r="D58" t="s">
        <v>53</v>
      </c>
      <c r="E58" s="29" t="s">
        <v>354</v>
      </c>
      <c r="F58" s="29" t="s">
        <v>355</v>
      </c>
      <c r="G58" s="29" t="s">
        <v>356</v>
      </c>
      <c r="H58" s="29" t="s">
        <v>357</v>
      </c>
      <c r="I58" s="29" t="s">
        <v>358</v>
      </c>
      <c r="J58" s="15" t="s">
        <v>359</v>
      </c>
      <c r="K58" s="29" t="s">
        <v>360</v>
      </c>
      <c r="L58" s="29" t="s">
        <v>361</v>
      </c>
      <c r="M58" s="29" t="s">
        <v>362</v>
      </c>
    </row>
    <row r="59" spans="1:14" x14ac:dyDescent="0.25">
      <c r="A59" t="str">
        <f t="shared" si="0"/>
        <v>Der fussboden muss glatt und waagerecht sein.</v>
      </c>
      <c r="D59" t="s">
        <v>53</v>
      </c>
      <c r="E59" s="29" t="s">
        <v>363</v>
      </c>
      <c r="F59" s="29" t="s">
        <v>364</v>
      </c>
      <c r="G59" s="29" t="s">
        <v>365</v>
      </c>
      <c r="H59" s="29" t="s">
        <v>366</v>
      </c>
      <c r="I59" s="29" t="s">
        <v>367</v>
      </c>
      <c r="J59" s="15" t="s">
        <v>368</v>
      </c>
      <c r="K59" s="29" t="s">
        <v>369</v>
      </c>
      <c r="L59" s="29" t="s">
        <v>370</v>
      </c>
      <c r="M59" s="29" t="s">
        <v>371</v>
      </c>
    </row>
    <row r="60" spans="1:14" x14ac:dyDescent="0.25">
      <c r="A60" t="str">
        <f t="shared" si="0"/>
        <v/>
      </c>
      <c r="D60" t="s">
        <v>53</v>
      </c>
    </row>
    <row r="61" spans="1:14" x14ac:dyDescent="0.25">
      <c r="A61" t="str">
        <f t="shared" si="0"/>
        <v/>
      </c>
      <c r="D61" t="s">
        <v>53</v>
      </c>
    </row>
    <row r="62" spans="1:14" x14ac:dyDescent="0.25">
      <c r="A62" t="str">
        <f t="shared" si="0"/>
        <v>Masse in mm</v>
      </c>
      <c r="D62" t="s">
        <v>53</v>
      </c>
      <c r="E62" s="29" t="s">
        <v>372</v>
      </c>
      <c r="F62" s="29" t="s">
        <v>373</v>
      </c>
      <c r="G62" s="29" t="s">
        <v>374</v>
      </c>
      <c r="H62" s="29" t="s">
        <v>375</v>
      </c>
      <c r="I62" s="29" t="s">
        <v>376</v>
      </c>
      <c r="J62" s="15" t="s">
        <v>377</v>
      </c>
      <c r="K62" s="29" t="s">
        <v>378</v>
      </c>
      <c r="L62" s="29" t="s">
        <v>379</v>
      </c>
      <c r="M62" s="29" t="s">
        <v>380</v>
      </c>
    </row>
    <row r="63" spans="1:14" x14ac:dyDescent="0.25">
      <c r="A63" t="str">
        <f t="shared" si="0"/>
        <v>lichte Breite</v>
      </c>
      <c r="D63" t="s">
        <v>53</v>
      </c>
      <c r="E63" s="29" t="s">
        <v>54</v>
      </c>
      <c r="F63" s="29" t="s">
        <v>55</v>
      </c>
      <c r="G63" s="29" t="s">
        <v>56</v>
      </c>
      <c r="H63" s="29" t="s">
        <v>57</v>
      </c>
      <c r="I63" s="29" t="s">
        <v>58</v>
      </c>
      <c r="J63" s="15" t="s">
        <v>59</v>
      </c>
      <c r="K63" s="29" t="s">
        <v>60</v>
      </c>
      <c r="L63" s="29" t="s">
        <v>61</v>
      </c>
      <c r="M63" s="29" t="s">
        <v>62</v>
      </c>
    </row>
    <row r="64" spans="1:14" x14ac:dyDescent="0.25">
      <c r="A64" t="str">
        <f t="shared" si="0"/>
        <v>lichte Höhe</v>
      </c>
      <c r="D64" t="s">
        <v>53</v>
      </c>
      <c r="E64" s="29" t="s">
        <v>63</v>
      </c>
      <c r="F64" s="29" t="s">
        <v>64</v>
      </c>
      <c r="G64" s="29" t="s">
        <v>65</v>
      </c>
      <c r="H64" s="29" t="s">
        <v>66</v>
      </c>
      <c r="I64" s="29" t="s">
        <v>67</v>
      </c>
      <c r="J64" s="15" t="s">
        <v>68</v>
      </c>
      <c r="K64" s="29" t="s">
        <v>69</v>
      </c>
      <c r="L64" s="29" t="s">
        <v>70</v>
      </c>
      <c r="M64" s="29" t="s">
        <v>71</v>
      </c>
    </row>
    <row r="65" spans="1:13" x14ac:dyDescent="0.25">
      <c r="A65" t="str">
        <f t="shared" si="0"/>
        <v>Höhe der Führung</v>
      </c>
      <c r="D65" t="s">
        <v>53</v>
      </c>
      <c r="E65" s="29" t="s">
        <v>381</v>
      </c>
      <c r="F65" s="29" t="s">
        <v>382</v>
      </c>
      <c r="G65" s="29" t="s">
        <v>383</v>
      </c>
      <c r="H65" s="29" t="s">
        <v>384</v>
      </c>
      <c r="I65" s="29" t="s">
        <v>385</v>
      </c>
      <c r="J65" s="15" t="s">
        <v>382</v>
      </c>
      <c r="K65" s="29" t="s">
        <v>386</v>
      </c>
      <c r="L65" s="29" t="s">
        <v>387</v>
      </c>
      <c r="M65" s="29" t="s">
        <v>388</v>
      </c>
    </row>
    <row r="66" spans="1:13" x14ac:dyDescent="0.25">
      <c r="A66" t="str">
        <f t="shared" si="0"/>
        <v>Höhe innenraum</v>
      </c>
      <c r="D66" t="s">
        <v>53</v>
      </c>
      <c r="E66" s="29" t="s">
        <v>389</v>
      </c>
      <c r="F66" s="29" t="s">
        <v>390</v>
      </c>
      <c r="G66" s="29" t="s">
        <v>391</v>
      </c>
      <c r="H66" s="29" t="s">
        <v>392</v>
      </c>
      <c r="I66" s="29" t="s">
        <v>393</v>
      </c>
      <c r="J66" s="15" t="s">
        <v>394</v>
      </c>
      <c r="K66" s="29" t="s">
        <v>395</v>
      </c>
      <c r="L66" s="29" t="s">
        <v>396</v>
      </c>
      <c r="M66" s="29" t="s">
        <v>397</v>
      </c>
    </row>
    <row r="67" spans="1:13" x14ac:dyDescent="0.25">
      <c r="A67" t="str">
        <f t="shared" si="0"/>
        <v>Freiraum über Sturz</v>
      </c>
      <c r="D67" t="s">
        <v>53</v>
      </c>
      <c r="E67" s="29" t="s">
        <v>398</v>
      </c>
      <c r="F67" s="29" t="s">
        <v>399</v>
      </c>
      <c r="G67" s="29" t="s">
        <v>400</v>
      </c>
      <c r="H67" s="29" t="s">
        <v>401</v>
      </c>
      <c r="I67" s="29" t="s">
        <v>402</v>
      </c>
      <c r="J67" s="15" t="s">
        <v>403</v>
      </c>
      <c r="K67" s="29" t="s">
        <v>404</v>
      </c>
      <c r="L67" s="29" t="s">
        <v>405</v>
      </c>
      <c r="M67" s="29" t="s">
        <v>406</v>
      </c>
    </row>
    <row r="68" spans="1:13" x14ac:dyDescent="0.25">
      <c r="A68" t="str">
        <f t="shared" si="0"/>
        <v>Höhe über montagefläche loch</v>
      </c>
      <c r="D68" t="s">
        <v>53</v>
      </c>
      <c r="E68" s="29" t="s">
        <v>407</v>
      </c>
      <c r="F68" s="29" t="s">
        <v>408</v>
      </c>
      <c r="G68" s="29" t="s">
        <v>409</v>
      </c>
      <c r="H68" s="29" t="s">
        <v>410</v>
      </c>
      <c r="I68" s="29" t="s">
        <v>411</v>
      </c>
      <c r="J68" s="15" t="s">
        <v>412</v>
      </c>
      <c r="K68" s="29" t="s">
        <v>413</v>
      </c>
      <c r="L68" s="29" t="s">
        <v>414</v>
      </c>
      <c r="M68" s="29" t="s">
        <v>415</v>
      </c>
    </row>
    <row r="69" spans="1:13" x14ac:dyDescent="0.25">
      <c r="A69" t="str">
        <f t="shared" si="0"/>
        <v>Freiraum links</v>
      </c>
      <c r="D69" t="s">
        <v>53</v>
      </c>
      <c r="E69" s="29" t="s">
        <v>416</v>
      </c>
      <c r="F69" s="29" t="s">
        <v>417</v>
      </c>
      <c r="G69" s="29" t="s">
        <v>418</v>
      </c>
      <c r="H69" s="29" t="s">
        <v>419</v>
      </c>
      <c r="I69" s="29" t="s">
        <v>420</v>
      </c>
      <c r="J69" s="15" t="s">
        <v>421</v>
      </c>
      <c r="K69" s="29" t="s">
        <v>422</v>
      </c>
      <c r="L69" s="29" t="s">
        <v>423</v>
      </c>
      <c r="M69" s="29" t="s">
        <v>424</v>
      </c>
    </row>
    <row r="70" spans="1:13" x14ac:dyDescent="0.25">
      <c r="A70" t="str">
        <f t="shared" ref="A70:A134" si="1">IF(E70="","",VLOOKUP(E70,E70:U70,$A$2,FALSE))</f>
        <v>Freiraum rechts</v>
      </c>
      <c r="D70" t="s">
        <v>53</v>
      </c>
      <c r="E70" s="29" t="s">
        <v>425</v>
      </c>
      <c r="F70" s="29" t="s">
        <v>426</v>
      </c>
      <c r="G70" s="29" t="s">
        <v>427</v>
      </c>
      <c r="H70" s="29" t="s">
        <v>428</v>
      </c>
      <c r="I70" s="29" t="s">
        <v>429</v>
      </c>
      <c r="J70" s="15" t="s">
        <v>430</v>
      </c>
      <c r="K70" s="29" t="s">
        <v>431</v>
      </c>
      <c r="L70" s="29" t="s">
        <v>432</v>
      </c>
      <c r="M70" s="29" t="s">
        <v>433</v>
      </c>
    </row>
    <row r="71" spans="1:13" x14ac:dyDescent="0.25">
      <c r="A71" t="str">
        <f t="shared" si="1"/>
        <v>Einbautiefe</v>
      </c>
      <c r="D71" t="s">
        <v>53</v>
      </c>
      <c r="E71" s="29" t="s">
        <v>434</v>
      </c>
      <c r="F71" s="29" t="s">
        <v>435</v>
      </c>
      <c r="G71" s="29" t="s">
        <v>436</v>
      </c>
      <c r="H71" s="29" t="s">
        <v>437</v>
      </c>
      <c r="I71" s="29" t="s">
        <v>438</v>
      </c>
      <c r="J71" s="15" t="s">
        <v>439</v>
      </c>
      <c r="K71" s="29" t="s">
        <v>440</v>
      </c>
      <c r="L71" s="29" t="s">
        <v>441</v>
      </c>
      <c r="M71" s="29" t="s">
        <v>442</v>
      </c>
    </row>
    <row r="72" spans="1:13" x14ac:dyDescent="0.25">
      <c r="A72" t="str">
        <f t="shared" si="1"/>
        <v>1. Aufhängepunkt</v>
      </c>
      <c r="D72" t="s">
        <v>53</v>
      </c>
      <c r="E72" s="29" t="s">
        <v>443</v>
      </c>
      <c r="F72" s="29" t="s">
        <v>444</v>
      </c>
      <c r="G72" s="29" t="s">
        <v>445</v>
      </c>
      <c r="H72" s="29" t="s">
        <v>446</v>
      </c>
      <c r="I72" s="29" t="s">
        <v>447</v>
      </c>
      <c r="J72" s="15" t="s">
        <v>448</v>
      </c>
      <c r="K72" s="29" t="s">
        <v>449</v>
      </c>
      <c r="L72" s="29" t="s">
        <v>450</v>
      </c>
      <c r="M72" s="29" t="s">
        <v>451</v>
      </c>
    </row>
    <row r="73" spans="1:13" x14ac:dyDescent="0.25">
      <c r="A73" t="str">
        <f t="shared" si="1"/>
        <v>2. Aufhängepunkt</v>
      </c>
      <c r="D73" t="s">
        <v>53</v>
      </c>
      <c r="E73" s="29" t="s">
        <v>452</v>
      </c>
      <c r="F73" s="29" t="s">
        <v>453</v>
      </c>
      <c r="G73" s="29" t="s">
        <v>454</v>
      </c>
      <c r="H73" s="29" t="s">
        <v>455</v>
      </c>
      <c r="I73" s="29" t="s">
        <v>456</v>
      </c>
      <c r="J73" s="15" t="s">
        <v>457</v>
      </c>
      <c r="K73" s="29" t="s">
        <v>458</v>
      </c>
      <c r="L73" s="29" t="s">
        <v>459</v>
      </c>
      <c r="M73" s="29" t="s">
        <v>460</v>
      </c>
    </row>
    <row r="74" spans="1:13" x14ac:dyDescent="0.25">
      <c r="A74" t="str">
        <f t="shared" si="1"/>
        <v>3. Aufhängepunkt</v>
      </c>
      <c r="D74" t="s">
        <v>53</v>
      </c>
      <c r="E74" s="29" t="s">
        <v>461</v>
      </c>
      <c r="F74" s="29" t="s">
        <v>462</v>
      </c>
      <c r="G74" s="29" t="s">
        <v>463</v>
      </c>
      <c r="H74" s="29" t="s">
        <v>464</v>
      </c>
      <c r="I74" s="29" t="s">
        <v>465</v>
      </c>
      <c r="J74" s="15" t="s">
        <v>466</v>
      </c>
      <c r="K74" s="29" t="s">
        <v>467</v>
      </c>
      <c r="L74" s="29" t="s">
        <v>468</v>
      </c>
      <c r="M74" s="29" t="s">
        <v>469</v>
      </c>
    </row>
    <row r="75" spans="1:13" x14ac:dyDescent="0.25">
      <c r="A75" t="str">
        <f t="shared" si="1"/>
        <v>4. Aufhängepunkt</v>
      </c>
      <c r="D75" t="s">
        <v>53</v>
      </c>
      <c r="E75" s="29" t="s">
        <v>470</v>
      </c>
      <c r="F75" s="29" t="s">
        <v>471</v>
      </c>
      <c r="G75" s="29" t="s">
        <v>472</v>
      </c>
      <c r="H75" s="29" t="s">
        <v>473</v>
      </c>
      <c r="I75" s="29" t="s">
        <v>474</v>
      </c>
      <c r="J75" s="15" t="s">
        <v>475</v>
      </c>
      <c r="K75" s="29" t="s">
        <v>476</v>
      </c>
      <c r="L75" s="29" t="s">
        <v>477</v>
      </c>
      <c r="M75" s="29" t="s">
        <v>478</v>
      </c>
    </row>
    <row r="76" spans="1:13" x14ac:dyDescent="0.25">
      <c r="A76" t="str">
        <f t="shared" si="1"/>
        <v>Freiplatz auf der mountageplatz</v>
      </c>
      <c r="D76" t="s">
        <v>53</v>
      </c>
      <c r="E76" s="15" t="s">
        <v>398</v>
      </c>
      <c r="F76" s="29" t="s">
        <v>479</v>
      </c>
      <c r="G76" s="15" t="s">
        <v>480</v>
      </c>
      <c r="H76" s="15" t="s">
        <v>481</v>
      </c>
      <c r="I76" s="15" t="s">
        <v>482</v>
      </c>
      <c r="J76" s="15" t="s">
        <v>483</v>
      </c>
      <c r="K76" s="15" t="s">
        <v>484</v>
      </c>
      <c r="L76" s="15" t="s">
        <v>485</v>
      </c>
      <c r="M76" s="15" t="s">
        <v>486</v>
      </c>
    </row>
    <row r="77" spans="1:13" x14ac:dyDescent="0.25">
      <c r="A77" t="str">
        <f t="shared" si="1"/>
        <v>Handbedienung</v>
      </c>
      <c r="D77" t="s">
        <v>53</v>
      </c>
      <c r="E77" s="29" t="s">
        <v>487</v>
      </c>
      <c r="F77" s="29" t="s">
        <v>488</v>
      </c>
      <c r="G77" s="29" t="s">
        <v>489</v>
      </c>
      <c r="H77" s="29" t="s">
        <v>490</v>
      </c>
      <c r="I77" s="29" t="s">
        <v>491</v>
      </c>
      <c r="J77" s="15" t="s">
        <v>492</v>
      </c>
      <c r="K77" s="29" t="s">
        <v>493</v>
      </c>
      <c r="L77" s="29" t="s">
        <v>494</v>
      </c>
      <c r="M77" s="29" t="s">
        <v>495</v>
      </c>
    </row>
    <row r="78" spans="1:13" x14ac:dyDescent="0.25">
      <c r="A78" t="str">
        <f t="shared" si="1"/>
        <v>Beide seiten</v>
      </c>
      <c r="D78" t="s">
        <v>53</v>
      </c>
      <c r="E78" s="29" t="s">
        <v>496</v>
      </c>
      <c r="F78" s="29" t="s">
        <v>497</v>
      </c>
      <c r="G78" s="29" t="s">
        <v>498</v>
      </c>
      <c r="H78" s="29" t="s">
        <v>499</v>
      </c>
      <c r="I78" s="29" t="s">
        <v>500</v>
      </c>
      <c r="J78" s="15" t="s">
        <v>501</v>
      </c>
      <c r="K78" s="29" t="s">
        <v>502</v>
      </c>
      <c r="L78" s="29" t="s">
        <v>503</v>
      </c>
      <c r="M78" s="29" t="s">
        <v>504</v>
      </c>
    </row>
    <row r="79" spans="1:13" x14ac:dyDescent="0.25">
      <c r="A79" t="str">
        <f t="shared" si="1"/>
        <v/>
      </c>
      <c r="D79" t="s">
        <v>53</v>
      </c>
      <c r="E79" s="29"/>
      <c r="F79" s="29"/>
      <c r="G79" s="29"/>
      <c r="H79" s="29"/>
      <c r="I79" s="29"/>
      <c r="J79" s="15"/>
      <c r="K79" s="29"/>
      <c r="M79" s="29"/>
    </row>
    <row r="80" spans="1:13" x14ac:dyDescent="0.25">
      <c r="A80" t="str">
        <f t="shared" si="1"/>
        <v>Elektrisch- oder haspelkettenbedient</v>
      </c>
      <c r="D80" t="s">
        <v>53</v>
      </c>
      <c r="E80" s="29" t="s">
        <v>505</v>
      </c>
      <c r="F80" s="29" t="s">
        <v>506</v>
      </c>
      <c r="G80" s="29" t="s">
        <v>507</v>
      </c>
      <c r="H80" s="29" t="s">
        <v>508</v>
      </c>
      <c r="I80" s="29" t="s">
        <v>509</v>
      </c>
      <c r="J80" s="15" t="s">
        <v>510</v>
      </c>
      <c r="K80" s="29" t="s">
        <v>511</v>
      </c>
      <c r="L80" s="29" t="s">
        <v>512</v>
      </c>
      <c r="M80" s="29" t="s">
        <v>513</v>
      </c>
    </row>
    <row r="81" spans="1:14" x14ac:dyDescent="0.25">
      <c r="A81" t="str">
        <f t="shared" si="1"/>
        <v>Motor-oder kettenseite</v>
      </c>
      <c r="D81" t="s">
        <v>53</v>
      </c>
      <c r="E81" s="29" t="s">
        <v>514</v>
      </c>
      <c r="F81" s="29" t="s">
        <v>515</v>
      </c>
      <c r="G81" s="29" t="s">
        <v>516</v>
      </c>
      <c r="H81" s="29" t="s">
        <v>517</v>
      </c>
      <c r="I81" s="29" t="s">
        <v>518</v>
      </c>
      <c r="J81" s="15" t="s">
        <v>519</v>
      </c>
      <c r="K81" s="29" t="s">
        <v>520</v>
      </c>
      <c r="L81" s="29" t="s">
        <v>521</v>
      </c>
      <c r="M81" s="29" t="s">
        <v>522</v>
      </c>
    </row>
    <row r="82" spans="1:14" x14ac:dyDescent="0.25">
      <c r="A82" t="str">
        <f t="shared" si="1"/>
        <v>Einbautiefe</v>
      </c>
      <c r="D82" t="s">
        <v>53</v>
      </c>
      <c r="E82" s="29" t="s">
        <v>434</v>
      </c>
      <c r="F82" s="29" t="s">
        <v>523</v>
      </c>
      <c r="G82" s="29" t="s">
        <v>436</v>
      </c>
      <c r="H82" s="29" t="s">
        <v>524</v>
      </c>
      <c r="I82" s="29" t="s">
        <v>438</v>
      </c>
      <c r="J82" s="15" t="s">
        <v>439</v>
      </c>
      <c r="K82" s="29" t="s">
        <v>440</v>
      </c>
      <c r="L82" s="29" t="s">
        <v>441</v>
      </c>
      <c r="M82" s="29" t="s">
        <v>442</v>
      </c>
    </row>
    <row r="83" spans="1:14" x14ac:dyDescent="0.25">
      <c r="A83" t="str">
        <f t="shared" si="1"/>
        <v>Aufhängepunkte, wenn D≥4500</v>
      </c>
      <c r="D83" t="s">
        <v>53</v>
      </c>
      <c r="E83" s="29" t="s">
        <v>525</v>
      </c>
      <c r="F83" s="29" t="s">
        <v>526</v>
      </c>
      <c r="G83" s="29" t="s">
        <v>527</v>
      </c>
      <c r="H83" s="29" t="s">
        <v>528</v>
      </c>
      <c r="I83" s="29" t="s">
        <v>529</v>
      </c>
      <c r="J83" s="29" t="s">
        <v>530</v>
      </c>
      <c r="K83" s="29" t="s">
        <v>531</v>
      </c>
      <c r="L83" s="29" t="s">
        <v>532</v>
      </c>
      <c r="M83" s="29" t="s">
        <v>533</v>
      </c>
    </row>
    <row r="84" spans="1:14" x14ac:dyDescent="0.25">
      <c r="A84" t="str">
        <f t="shared" si="1"/>
        <v>Aufhängepunkte</v>
      </c>
      <c r="D84" t="s">
        <v>53</v>
      </c>
      <c r="E84" s="29" t="s">
        <v>534</v>
      </c>
      <c r="F84" s="29" t="s">
        <v>535</v>
      </c>
      <c r="G84" s="29" t="s">
        <v>536</v>
      </c>
      <c r="H84" s="29" t="s">
        <v>537</v>
      </c>
      <c r="I84" s="29" t="s">
        <v>538</v>
      </c>
      <c r="J84" s="29" t="s">
        <v>539</v>
      </c>
      <c r="K84" s="29" t="s">
        <v>540</v>
      </c>
      <c r="L84" s="29" t="s">
        <v>541</v>
      </c>
      <c r="M84" s="29" t="s">
        <v>542</v>
      </c>
      <c r="N84" s="31" t="s">
        <v>543</v>
      </c>
    </row>
    <row r="85" spans="1:14" x14ac:dyDescent="0.25">
      <c r="A85" t="str">
        <f t="shared" si="1"/>
        <v>Freiraum über sturz</v>
      </c>
      <c r="D85" t="s">
        <v>53</v>
      </c>
      <c r="E85" s="29" t="s">
        <v>398</v>
      </c>
      <c r="F85" s="29" t="s">
        <v>399</v>
      </c>
      <c r="G85" s="29" t="s">
        <v>544</v>
      </c>
      <c r="H85" s="29" t="s">
        <v>545</v>
      </c>
      <c r="I85" s="29" t="s">
        <v>402</v>
      </c>
      <c r="J85" s="15" t="s">
        <v>403</v>
      </c>
      <c r="K85" s="29" t="s">
        <v>546</v>
      </c>
      <c r="L85" s="29" t="s">
        <v>547</v>
      </c>
      <c r="M85" s="29" t="s">
        <v>406</v>
      </c>
    </row>
    <row r="86" spans="1:14" x14ac:dyDescent="0.25">
      <c r="A86" t="str">
        <f t="shared" si="1"/>
        <v>Mitte Achse zum Sturz</v>
      </c>
      <c r="D86" t="s">
        <v>53</v>
      </c>
      <c r="E86" t="s">
        <v>548</v>
      </c>
      <c r="F86" t="s">
        <v>549</v>
      </c>
      <c r="G86" t="s">
        <v>550</v>
      </c>
      <c r="H86" t="s">
        <v>551</v>
      </c>
      <c r="I86" t="s">
        <v>552</v>
      </c>
      <c r="J86" s="32" t="s">
        <v>553</v>
      </c>
      <c r="K86" t="s">
        <v>554</v>
      </c>
      <c r="L86" t="s">
        <v>555</v>
      </c>
      <c r="M86" t="s">
        <v>543</v>
      </c>
    </row>
    <row r="87" spans="1:14" x14ac:dyDescent="0.25">
      <c r="A87" t="str">
        <f t="shared" si="1"/>
        <v/>
      </c>
      <c r="D87" t="s">
        <v>53</v>
      </c>
    </row>
    <row r="88" spans="1:14" x14ac:dyDescent="0.25">
      <c r="A88" t="str">
        <f t="shared" si="1"/>
        <v/>
      </c>
      <c r="D88" t="s">
        <v>53</v>
      </c>
    </row>
    <row r="89" spans="1:14" x14ac:dyDescent="0.25">
      <c r="A89" t="str">
        <f t="shared" si="1"/>
        <v>aufgestellt:</v>
      </c>
      <c r="D89" t="s">
        <v>53</v>
      </c>
      <c r="E89" s="29" t="s">
        <v>556</v>
      </c>
      <c r="F89" s="29" t="s">
        <v>557</v>
      </c>
      <c r="G89" s="29" t="s">
        <v>558</v>
      </c>
      <c r="H89" s="29" t="s">
        <v>559</v>
      </c>
      <c r="I89" s="29" t="s">
        <v>560</v>
      </c>
      <c r="J89" s="15" t="s">
        <v>561</v>
      </c>
      <c r="K89" s="29" t="s">
        <v>562</v>
      </c>
      <c r="L89" s="29" t="s">
        <v>563</v>
      </c>
      <c r="M89" s="29" t="s">
        <v>564</v>
      </c>
    </row>
    <row r="90" spans="1:14" x14ac:dyDescent="0.25">
      <c r="A90" t="str">
        <f t="shared" si="1"/>
        <v/>
      </c>
      <c r="D90" t="s">
        <v>53</v>
      </c>
      <c r="E90" s="29"/>
      <c r="F90" s="29"/>
      <c r="G90" s="29"/>
      <c r="H90" s="29"/>
      <c r="I90" s="29"/>
      <c r="J90" s="15"/>
      <c r="K90" s="29"/>
      <c r="M90" s="29"/>
    </row>
    <row r="91" spans="1:14" x14ac:dyDescent="0.25">
      <c r="A91" t="str">
        <f t="shared" si="1"/>
        <v>bereinigt:</v>
      </c>
      <c r="D91" t="s">
        <v>53</v>
      </c>
      <c r="E91" s="29" t="s">
        <v>565</v>
      </c>
      <c r="F91" s="29" t="s">
        <v>566</v>
      </c>
      <c r="G91" s="29" t="s">
        <v>567</v>
      </c>
      <c r="H91" s="29" t="s">
        <v>568</v>
      </c>
      <c r="I91" s="29" t="s">
        <v>569</v>
      </c>
      <c r="J91" s="15" t="s">
        <v>570</v>
      </c>
      <c r="K91" s="29" t="s">
        <v>571</v>
      </c>
      <c r="L91" s="29" t="s">
        <v>572</v>
      </c>
      <c r="M91" s="29" t="s">
        <v>573</v>
      </c>
    </row>
    <row r="92" spans="1:14" x14ac:dyDescent="0.25">
      <c r="A92" t="str">
        <f t="shared" si="1"/>
        <v>Bereinigt am:</v>
      </c>
      <c r="D92" t="s">
        <v>53</v>
      </c>
      <c r="E92" s="29" t="s">
        <v>574</v>
      </c>
      <c r="F92" s="29" t="s">
        <v>575</v>
      </c>
      <c r="G92" s="29" t="s">
        <v>576</v>
      </c>
      <c r="H92" s="29" t="s">
        <v>577</v>
      </c>
      <c r="I92" s="29" t="s">
        <v>578</v>
      </c>
      <c r="J92" s="15" t="s">
        <v>579</v>
      </c>
      <c r="K92" s="29" t="s">
        <v>580</v>
      </c>
      <c r="L92" s="29" t="s">
        <v>581</v>
      </c>
      <c r="M92" s="29" t="s">
        <v>582</v>
      </c>
    </row>
    <row r="93" spans="1:14" x14ac:dyDescent="0.25">
      <c r="A93" t="str">
        <f t="shared" si="1"/>
        <v/>
      </c>
      <c r="D93" t="s">
        <v>53</v>
      </c>
      <c r="E93" s="29"/>
      <c r="F93" s="29"/>
      <c r="G93" s="29"/>
      <c r="H93" s="29"/>
      <c r="I93" s="29"/>
      <c r="J93" s="15"/>
      <c r="K93" s="29"/>
      <c r="M93" s="29"/>
    </row>
    <row r="94" spans="1:14" x14ac:dyDescent="0.25">
      <c r="A94" t="str">
        <f t="shared" si="1"/>
        <v>Dateiname:</v>
      </c>
      <c r="D94" t="s">
        <v>53</v>
      </c>
      <c r="E94" s="29" t="s">
        <v>583</v>
      </c>
      <c r="F94" s="29" t="s">
        <v>584</v>
      </c>
      <c r="G94" s="29" t="s">
        <v>585</v>
      </c>
      <c r="H94" s="29" t="s">
        <v>586</v>
      </c>
      <c r="I94" s="29" t="s">
        <v>587</v>
      </c>
      <c r="J94" s="15" t="s">
        <v>588</v>
      </c>
      <c r="K94" s="29" t="s">
        <v>589</v>
      </c>
      <c r="L94" s="29" t="s">
        <v>590</v>
      </c>
      <c r="M94" s="29" t="s">
        <v>591</v>
      </c>
    </row>
    <row r="95" spans="1:14" x14ac:dyDescent="0.25">
      <c r="A95" t="str">
        <f t="shared" si="1"/>
        <v/>
      </c>
      <c r="D95" t="s">
        <v>53</v>
      </c>
      <c r="E95" s="29"/>
      <c r="F95" s="29"/>
      <c r="G95" s="29"/>
      <c r="H95" s="29"/>
      <c r="I95" s="29"/>
      <c r="J95" s="15"/>
      <c r="K95" s="29"/>
      <c r="M95" s="29"/>
    </row>
    <row r="96" spans="1:14" x14ac:dyDescent="0.25">
      <c r="A96" t="str">
        <f t="shared" si="1"/>
        <v>Änderungsdatum</v>
      </c>
      <c r="D96" t="s">
        <v>53</v>
      </c>
      <c r="E96" s="29" t="s">
        <v>592</v>
      </c>
      <c r="F96" s="29" t="s">
        <v>593</v>
      </c>
      <c r="G96" s="29" t="s">
        <v>594</v>
      </c>
      <c r="H96" s="29" t="s">
        <v>595</v>
      </c>
      <c r="I96" s="29" t="s">
        <v>596</v>
      </c>
      <c r="J96" s="30" t="s">
        <v>597</v>
      </c>
      <c r="K96" s="30" t="s">
        <v>598</v>
      </c>
      <c r="L96" s="30" t="s">
        <v>599</v>
      </c>
      <c r="M96" s="30" t="s">
        <v>600</v>
      </c>
    </row>
    <row r="97" spans="1:13" x14ac:dyDescent="0.25">
      <c r="A97" t="str">
        <f t="shared" si="1"/>
        <v>Massst.:</v>
      </c>
      <c r="D97" t="s">
        <v>53</v>
      </c>
      <c r="E97" s="29" t="s">
        <v>601</v>
      </c>
      <c r="F97" s="29" t="s">
        <v>602</v>
      </c>
      <c r="G97" s="29" t="s">
        <v>603</v>
      </c>
      <c r="H97" s="29" t="s">
        <v>604</v>
      </c>
      <c r="I97" s="29" t="s">
        <v>605</v>
      </c>
      <c r="J97" s="15" t="s">
        <v>606</v>
      </c>
      <c r="K97" s="29" t="s">
        <v>607</v>
      </c>
      <c r="L97" s="29" t="s">
        <v>608</v>
      </c>
      <c r="M97" s="29" t="s">
        <v>609</v>
      </c>
    </row>
    <row r="98" spans="1:13" x14ac:dyDescent="0.25">
      <c r="A98" t="str">
        <f t="shared" si="1"/>
        <v>Format:</v>
      </c>
      <c r="D98" t="s">
        <v>53</v>
      </c>
      <c r="E98" s="29" t="s">
        <v>610</v>
      </c>
      <c r="F98" s="29" t="s">
        <v>611</v>
      </c>
      <c r="G98" s="29" t="s">
        <v>612</v>
      </c>
      <c r="H98" s="29" t="s">
        <v>612</v>
      </c>
      <c r="I98" s="29" t="s">
        <v>612</v>
      </c>
      <c r="J98" s="15" t="s">
        <v>611</v>
      </c>
      <c r="K98" s="29" t="s">
        <v>613</v>
      </c>
      <c r="L98" s="29" t="s">
        <v>614</v>
      </c>
      <c r="M98" s="29" t="s">
        <v>615</v>
      </c>
    </row>
    <row r="99" spans="1:13" x14ac:dyDescent="0.25">
      <c r="A99" t="str">
        <f t="shared" si="1"/>
        <v xml:space="preserve">Baubereitschaft  </v>
      </c>
      <c r="D99" t="s">
        <v>53</v>
      </c>
      <c r="E99" s="29" t="s">
        <v>616</v>
      </c>
      <c r="F99" s="29" t="s">
        <v>617</v>
      </c>
      <c r="G99" s="29" t="s">
        <v>618</v>
      </c>
      <c r="H99" s="29" t="s">
        <v>619</v>
      </c>
      <c r="I99" s="29" t="s">
        <v>620</v>
      </c>
      <c r="J99" s="15" t="s">
        <v>621</v>
      </c>
      <c r="K99" s="29" t="s">
        <v>622</v>
      </c>
      <c r="L99" s="29" t="s">
        <v>623</v>
      </c>
      <c r="M99" s="29" t="s">
        <v>624</v>
      </c>
    </row>
    <row r="100" spans="1:13" x14ac:dyDescent="0.25">
      <c r="A100" t="str">
        <f t="shared" si="1"/>
        <v xml:space="preserve"> federn oberhalb des sturzes </v>
      </c>
      <c r="D100" t="s">
        <v>53</v>
      </c>
      <c r="E100" s="29" t="s">
        <v>625</v>
      </c>
      <c r="F100" s="29" t="s">
        <v>626</v>
      </c>
      <c r="G100" s="29" t="s">
        <v>627</v>
      </c>
      <c r="H100" s="29" t="s">
        <v>628</v>
      </c>
      <c r="I100" s="29" t="s">
        <v>121</v>
      </c>
      <c r="J100" s="15" t="s">
        <v>629</v>
      </c>
      <c r="K100" s="29" t="s">
        <v>123</v>
      </c>
      <c r="L100" s="29" t="s">
        <v>124</v>
      </c>
      <c r="M100" s="29" t="s">
        <v>125</v>
      </c>
    </row>
    <row r="101" spans="1:13" x14ac:dyDescent="0.25">
      <c r="A101" t="str">
        <f t="shared" si="1"/>
        <v>Vertikaler beschlag (vl-t)</v>
      </c>
      <c r="D101" t="s">
        <v>53</v>
      </c>
      <c r="E101" s="29" t="s">
        <v>630</v>
      </c>
      <c r="F101" s="29" t="s">
        <v>631</v>
      </c>
      <c r="G101" s="29" t="s">
        <v>632</v>
      </c>
      <c r="H101" s="29" t="s">
        <v>633</v>
      </c>
      <c r="I101" s="29" t="s">
        <v>634</v>
      </c>
      <c r="J101" s="15" t="s">
        <v>635</v>
      </c>
      <c r="K101" s="15" t="s">
        <v>636</v>
      </c>
      <c r="L101" s="15" t="s">
        <v>637</v>
      </c>
      <c r="M101" t="s">
        <v>638</v>
      </c>
    </row>
    <row r="102" spans="1:13" x14ac:dyDescent="0.25">
      <c r="A102" t="str">
        <f t="shared" si="1"/>
        <v>Kode:</v>
      </c>
      <c r="D102" t="s">
        <v>53</v>
      </c>
      <c r="E102" s="29" t="s">
        <v>639</v>
      </c>
      <c r="F102" s="29" t="s">
        <v>640</v>
      </c>
      <c r="G102" s="29" t="s">
        <v>641</v>
      </c>
      <c r="H102" s="29" t="s">
        <v>642</v>
      </c>
      <c r="I102" s="29" t="s">
        <v>640</v>
      </c>
      <c r="J102" s="15" t="s">
        <v>643</v>
      </c>
      <c r="K102" s="29" t="s">
        <v>644</v>
      </c>
      <c r="L102" s="29" t="s">
        <v>645</v>
      </c>
      <c r="M102" s="29" t="s">
        <v>646</v>
      </c>
    </row>
    <row r="103" spans="1:13" x14ac:dyDescent="0.25">
      <c r="A103" t="str">
        <f t="shared" si="1"/>
        <v>Version:</v>
      </c>
      <c r="D103" t="s">
        <v>53</v>
      </c>
      <c r="E103" s="29" t="s">
        <v>647</v>
      </c>
      <c r="F103" s="29" t="s">
        <v>648</v>
      </c>
      <c r="G103" s="29" t="s">
        <v>648</v>
      </c>
      <c r="H103" s="29" t="s">
        <v>649</v>
      </c>
      <c r="I103" s="29" t="s">
        <v>648</v>
      </c>
      <c r="J103" s="15" t="s">
        <v>650</v>
      </c>
      <c r="K103" s="29" t="s">
        <v>651</v>
      </c>
      <c r="L103" s="29" t="s">
        <v>652</v>
      </c>
      <c r="M103" s="29" t="s">
        <v>653</v>
      </c>
    </row>
    <row r="104" spans="1:13" x14ac:dyDescent="0.25">
      <c r="A104" t="str">
        <f t="shared" si="1"/>
        <v>Nicht erfordelich</v>
      </c>
      <c r="D104" t="s">
        <v>53</v>
      </c>
      <c r="E104" s="29" t="s">
        <v>654</v>
      </c>
      <c r="F104" s="29" t="s">
        <v>655</v>
      </c>
      <c r="G104" s="15" t="s">
        <v>656</v>
      </c>
      <c r="H104" s="15" t="s">
        <v>657</v>
      </c>
      <c r="I104" s="15" t="s">
        <v>658</v>
      </c>
      <c r="J104" s="15" t="s">
        <v>659</v>
      </c>
      <c r="K104" s="29" t="s">
        <v>660</v>
      </c>
      <c r="L104" s="29" t="s">
        <v>661</v>
      </c>
      <c r="M104" s="29" t="s">
        <v>662</v>
      </c>
    </row>
    <row r="105" spans="1:13" x14ac:dyDescent="0.25">
      <c r="A105" t="str">
        <f t="shared" si="1"/>
        <v/>
      </c>
      <c r="D105" t="s">
        <v>53</v>
      </c>
    </row>
    <row r="106" spans="1:13" x14ac:dyDescent="0.25">
      <c r="A106" t="str">
        <f t="shared" si="1"/>
        <v>Fülen sie bitte markierte felder!</v>
      </c>
      <c r="D106" t="s">
        <v>53</v>
      </c>
      <c r="E106" s="29" t="s">
        <v>663</v>
      </c>
      <c r="F106" s="29" t="s">
        <v>664</v>
      </c>
      <c r="G106" s="29" t="s">
        <v>665</v>
      </c>
      <c r="H106" s="29" t="s">
        <v>666</v>
      </c>
      <c r="I106" s="29" t="s">
        <v>667</v>
      </c>
      <c r="J106" s="15" t="s">
        <v>668</v>
      </c>
      <c r="K106" s="29" t="s">
        <v>669</v>
      </c>
      <c r="L106" s="29" t="s">
        <v>670</v>
      </c>
      <c r="M106" s="29" t="s">
        <v>671</v>
      </c>
    </row>
    <row r="107" spans="1:13" x14ac:dyDescent="0.25">
      <c r="A107" t="str">
        <f t="shared" si="1"/>
        <v/>
      </c>
      <c r="D107" t="s">
        <v>53</v>
      </c>
      <c r="E107" s="29"/>
      <c r="F107" s="29"/>
      <c r="G107" s="29"/>
      <c r="H107" s="29"/>
      <c r="I107" s="29"/>
      <c r="J107" s="15"/>
      <c r="K107" s="29"/>
      <c r="M107" s="29"/>
    </row>
    <row r="108" spans="1:13" x14ac:dyDescent="0.25">
      <c r="A108" t="str">
        <f t="shared" si="1"/>
        <v/>
      </c>
      <c r="D108" t="s">
        <v>53</v>
      </c>
    </row>
    <row r="109" spans="1:13" x14ac:dyDescent="0.25">
      <c r="A109" t="str">
        <f t="shared" si="1"/>
        <v>Bedienung</v>
      </c>
      <c r="D109" t="s">
        <v>53</v>
      </c>
      <c r="E109" s="29" t="s">
        <v>672</v>
      </c>
      <c r="F109" s="29" t="s">
        <v>673</v>
      </c>
      <c r="G109" s="29" t="s">
        <v>674</v>
      </c>
      <c r="H109" s="29" t="s">
        <v>675</v>
      </c>
      <c r="I109" s="29" t="s">
        <v>676</v>
      </c>
      <c r="J109" s="29" t="s">
        <v>677</v>
      </c>
      <c r="K109" s="29" t="s">
        <v>678</v>
      </c>
      <c r="L109" s="29" t="s">
        <v>679</v>
      </c>
      <c r="M109" s="29" t="s">
        <v>680</v>
      </c>
    </row>
    <row r="110" spans="1:13" x14ac:dyDescent="0.25">
      <c r="A110" t="str">
        <f t="shared" si="1"/>
        <v>Hand</v>
      </c>
      <c r="D110" t="s">
        <v>53</v>
      </c>
      <c r="E110" s="29" t="s">
        <v>681</v>
      </c>
      <c r="F110" s="29" t="s">
        <v>682</v>
      </c>
      <c r="G110" s="29" t="s">
        <v>683</v>
      </c>
      <c r="H110" s="29" t="s">
        <v>684</v>
      </c>
      <c r="I110" s="29" t="s">
        <v>685</v>
      </c>
      <c r="J110" s="29" t="s">
        <v>683</v>
      </c>
      <c r="K110" s="29" t="s">
        <v>686</v>
      </c>
      <c r="L110" s="29" t="s">
        <v>687</v>
      </c>
      <c r="M110" s="33" t="s">
        <v>688</v>
      </c>
    </row>
    <row r="111" spans="1:13" x14ac:dyDescent="0.25">
      <c r="A111" t="str">
        <f t="shared" si="1"/>
        <v>Elektrisch</v>
      </c>
      <c r="D111" t="s">
        <v>53</v>
      </c>
      <c r="E111" s="29" t="s">
        <v>689</v>
      </c>
      <c r="F111" s="29" t="s">
        <v>690</v>
      </c>
      <c r="G111" s="29" t="s">
        <v>691</v>
      </c>
      <c r="H111" s="29" t="s">
        <v>692</v>
      </c>
      <c r="I111" s="29" t="s">
        <v>693</v>
      </c>
      <c r="J111" s="29" t="s">
        <v>691</v>
      </c>
      <c r="K111" s="29" t="s">
        <v>694</v>
      </c>
      <c r="L111" s="29" t="s">
        <v>695</v>
      </c>
      <c r="M111" s="29" t="s">
        <v>513</v>
      </c>
    </row>
    <row r="112" spans="1:13" x14ac:dyDescent="0.25">
      <c r="A112" t="str">
        <f t="shared" si="1"/>
        <v>Haspeklettenbedient</v>
      </c>
      <c r="D112" t="s">
        <v>53</v>
      </c>
      <c r="E112" s="29" t="s">
        <v>696</v>
      </c>
      <c r="F112" s="29" t="s">
        <v>697</v>
      </c>
      <c r="G112" s="29" t="s">
        <v>698</v>
      </c>
      <c r="H112" s="29" t="s">
        <v>699</v>
      </c>
      <c r="I112" s="29" t="s">
        <v>700</v>
      </c>
      <c r="J112" s="29" t="s">
        <v>701</v>
      </c>
      <c r="K112" s="29" t="s">
        <v>702</v>
      </c>
      <c r="L112" s="29" t="s">
        <v>703</v>
      </c>
      <c r="M112" s="29" t="s">
        <v>704</v>
      </c>
    </row>
    <row r="113" spans="1:14" x14ac:dyDescent="0.25">
      <c r="A113" t="str">
        <f t="shared" si="1"/>
        <v/>
      </c>
      <c r="D113" t="s">
        <v>53</v>
      </c>
      <c r="E113" s="29"/>
      <c r="F113" s="29"/>
      <c r="G113" s="29"/>
      <c r="H113" s="29"/>
      <c r="I113" s="29"/>
      <c r="J113" s="29"/>
      <c r="K113" s="29"/>
      <c r="L113" s="29"/>
    </row>
    <row r="114" spans="1:14" x14ac:dyDescent="0.25">
      <c r="A114" t="str">
        <f t="shared" si="1"/>
        <v/>
      </c>
      <c r="D114" t="s">
        <v>53</v>
      </c>
    </row>
    <row r="115" spans="1:14" x14ac:dyDescent="0.25">
      <c r="A115" t="str">
        <f t="shared" si="1"/>
        <v>Antriebesposition</v>
      </c>
      <c r="D115" t="s">
        <v>53</v>
      </c>
      <c r="E115" s="29" t="s">
        <v>705</v>
      </c>
      <c r="F115" s="29" t="s">
        <v>706</v>
      </c>
      <c r="G115" s="29" t="s">
        <v>707</v>
      </c>
      <c r="H115" s="29" t="s">
        <v>708</v>
      </c>
      <c r="I115" s="29" t="s">
        <v>709</v>
      </c>
      <c r="J115" s="15" t="s">
        <v>710</v>
      </c>
      <c r="K115" s="29" t="s">
        <v>711</v>
      </c>
      <c r="L115" s="29" t="s">
        <v>712</v>
      </c>
      <c r="M115" s="29" t="s">
        <v>713</v>
      </c>
    </row>
    <row r="116" spans="1:14" x14ac:dyDescent="0.25">
      <c r="A116" t="str">
        <f t="shared" si="1"/>
        <v>Auf der linken Seiten</v>
      </c>
      <c r="D116" t="s">
        <v>53</v>
      </c>
      <c r="E116" s="29" t="s">
        <v>714</v>
      </c>
      <c r="F116" s="29" t="s">
        <v>715</v>
      </c>
      <c r="G116" s="29" t="s">
        <v>716</v>
      </c>
      <c r="H116" s="29" t="s">
        <v>717</v>
      </c>
      <c r="I116" s="29" t="s">
        <v>718</v>
      </c>
      <c r="J116" s="15" t="s">
        <v>719</v>
      </c>
      <c r="K116" s="29" t="s">
        <v>720</v>
      </c>
      <c r="L116" s="29" t="s">
        <v>721</v>
      </c>
      <c r="M116" s="29" t="s">
        <v>722</v>
      </c>
    </row>
    <row r="117" spans="1:14" x14ac:dyDescent="0.25">
      <c r="A117" t="str">
        <f t="shared" si="1"/>
        <v>Auf der rechten Seiten</v>
      </c>
      <c r="D117" t="s">
        <v>53</v>
      </c>
      <c r="E117" s="29" t="s">
        <v>723</v>
      </c>
      <c r="F117" s="29" t="s">
        <v>724</v>
      </c>
      <c r="G117" s="29" t="s">
        <v>725</v>
      </c>
      <c r="H117" s="29" t="s">
        <v>726</v>
      </c>
      <c r="I117" s="29" t="s">
        <v>727</v>
      </c>
      <c r="J117" s="15" t="s">
        <v>728</v>
      </c>
      <c r="K117" s="29" t="s">
        <v>729</v>
      </c>
      <c r="L117" s="29" t="s">
        <v>730</v>
      </c>
      <c r="M117" s="29" t="s">
        <v>731</v>
      </c>
    </row>
    <row r="118" spans="1:14" x14ac:dyDescent="0.25">
      <c r="A118" t="str">
        <f t="shared" si="1"/>
        <v/>
      </c>
      <c r="D118" t="s">
        <v>53</v>
      </c>
    </row>
    <row r="119" spans="1:14" x14ac:dyDescent="0.25">
      <c r="A119" t="str">
        <f t="shared" si="1"/>
        <v>Extra aufhängung federpaket</v>
      </c>
      <c r="D119" t="s">
        <v>53</v>
      </c>
      <c r="E119" s="29" t="s">
        <v>732</v>
      </c>
      <c r="F119" s="29" t="s">
        <v>733</v>
      </c>
      <c r="G119" s="29" t="s">
        <v>734</v>
      </c>
      <c r="H119" s="29" t="s">
        <v>735</v>
      </c>
      <c r="I119" s="29" t="s">
        <v>736</v>
      </c>
      <c r="J119" s="15" t="s">
        <v>737</v>
      </c>
      <c r="K119" t="s">
        <v>738</v>
      </c>
      <c r="L119" t="s">
        <v>739</v>
      </c>
      <c r="M119" t="s">
        <v>740</v>
      </c>
    </row>
    <row r="120" spans="1:14" x14ac:dyDescent="0.25">
      <c r="A120" t="str">
        <f t="shared" si="1"/>
        <v>Wenn w&lt; 2000 - baus-1 feder (spr-1)</v>
      </c>
      <c r="D120" t="s">
        <v>53</v>
      </c>
      <c r="E120" s="29" t="s">
        <v>741</v>
      </c>
      <c r="F120" s="29" t="s">
        <v>742</v>
      </c>
      <c r="G120" s="29" t="s">
        <v>743</v>
      </c>
      <c r="H120" s="29" t="s">
        <v>744</v>
      </c>
      <c r="I120" s="29" t="s">
        <v>745</v>
      </c>
      <c r="J120" s="15" t="s">
        <v>746</v>
      </c>
      <c r="K120" t="s">
        <v>747</v>
      </c>
      <c r="L120" t="s">
        <v>748</v>
      </c>
      <c r="M120" t="s">
        <v>749</v>
      </c>
    </row>
    <row r="121" spans="1:14" x14ac:dyDescent="0.25">
      <c r="A121" t="str">
        <f t="shared" si="1"/>
        <v>Wenn 2000&gt;=w&lt;6000- baus-2 federn (spr-2)</v>
      </c>
      <c r="D121" t="s">
        <v>53</v>
      </c>
      <c r="E121" s="29" t="s">
        <v>750</v>
      </c>
      <c r="F121" s="29" t="s">
        <v>751</v>
      </c>
      <c r="G121" s="29" t="s">
        <v>752</v>
      </c>
      <c r="H121" s="29" t="s">
        <v>753</v>
      </c>
      <c r="I121" s="29" t="s">
        <v>754</v>
      </c>
      <c r="J121" s="15" t="s">
        <v>755</v>
      </c>
      <c r="K121" t="s">
        <v>756</v>
      </c>
      <c r="L121" t="s">
        <v>757</v>
      </c>
      <c r="M121" t="s">
        <v>758</v>
      </c>
    </row>
    <row r="122" spans="1:14" x14ac:dyDescent="0.25">
      <c r="A122" t="str">
        <f t="shared" si="1"/>
        <v>Wenn w&gt;=6000 - baus-4 federn (spr-4)</v>
      </c>
      <c r="D122" t="s">
        <v>53</v>
      </c>
      <c r="E122" s="29" t="s">
        <v>759</v>
      </c>
      <c r="F122" s="29" t="s">
        <v>760</v>
      </c>
      <c r="G122" s="29" t="s">
        <v>761</v>
      </c>
      <c r="H122" s="29" t="s">
        <v>762</v>
      </c>
      <c r="I122" s="29" t="s">
        <v>763</v>
      </c>
      <c r="J122" s="15" t="s">
        <v>764</v>
      </c>
      <c r="K122" t="s">
        <v>765</v>
      </c>
      <c r="L122" t="s">
        <v>766</v>
      </c>
      <c r="M122" t="s">
        <v>767</v>
      </c>
    </row>
    <row r="123" spans="1:14" x14ac:dyDescent="0.25">
      <c r="A123" t="str">
        <f t="shared" si="1"/>
        <v/>
      </c>
      <c r="D123" t="s">
        <v>53</v>
      </c>
    </row>
    <row r="124" spans="1:14" x14ac:dyDescent="0.25">
      <c r="A124" t="str">
        <f t="shared" si="1"/>
        <v>Paneel-typ</v>
      </c>
      <c r="D124" t="s">
        <v>53</v>
      </c>
      <c r="E124" s="29" t="s">
        <v>768</v>
      </c>
      <c r="F124" s="29" t="s">
        <v>769</v>
      </c>
      <c r="G124" s="15" t="s">
        <v>770</v>
      </c>
      <c r="H124" s="29" t="s">
        <v>771</v>
      </c>
      <c r="I124" s="29" t="s">
        <v>772</v>
      </c>
      <c r="J124" s="15" t="s">
        <v>773</v>
      </c>
      <c r="K124" s="29" t="s">
        <v>774</v>
      </c>
      <c r="L124" s="29" t="s">
        <v>775</v>
      </c>
      <c r="M124" s="29" t="s">
        <v>776</v>
      </c>
    </row>
    <row r="125" spans="1:14" x14ac:dyDescent="0.25">
      <c r="A125" t="str">
        <f t="shared" si="1"/>
        <v>40mm</v>
      </c>
      <c r="D125" t="s">
        <v>53</v>
      </c>
      <c r="E125" s="34" t="s">
        <v>777</v>
      </c>
      <c r="F125" s="34" t="s">
        <v>777</v>
      </c>
      <c r="G125" s="34" t="s">
        <v>777</v>
      </c>
      <c r="H125" s="34" t="s">
        <v>777</v>
      </c>
      <c r="I125" s="34" t="s">
        <v>777</v>
      </c>
      <c r="J125" s="34" t="s">
        <v>777</v>
      </c>
      <c r="K125" s="34" t="s">
        <v>777</v>
      </c>
      <c r="L125" s="34" t="s">
        <v>778</v>
      </c>
      <c r="M125" s="34" t="s">
        <v>777</v>
      </c>
      <c r="N125" s="34" t="s">
        <v>779</v>
      </c>
    </row>
    <row r="126" spans="1:14" x14ac:dyDescent="0.25">
      <c r="A126" t="str">
        <f t="shared" si="1"/>
        <v>80mm</v>
      </c>
      <c r="D126" t="s">
        <v>53</v>
      </c>
      <c r="E126" s="34" t="s">
        <v>780</v>
      </c>
      <c r="F126" s="34" t="s">
        <v>780</v>
      </c>
      <c r="G126" s="34" t="s">
        <v>780</v>
      </c>
      <c r="H126" s="34" t="s">
        <v>780</v>
      </c>
      <c r="I126" s="34" t="s">
        <v>780</v>
      </c>
      <c r="J126" s="34" t="s">
        <v>780</v>
      </c>
      <c r="K126" s="34" t="s">
        <v>780</v>
      </c>
      <c r="L126" s="34" t="s">
        <v>781</v>
      </c>
      <c r="M126" s="34" t="s">
        <v>780</v>
      </c>
      <c r="N126" s="34" t="s">
        <v>782</v>
      </c>
    </row>
    <row r="127" spans="1:14" x14ac:dyDescent="0.25">
      <c r="A127" t="str">
        <f t="shared" si="1"/>
        <v/>
      </c>
    </row>
    <row r="128" spans="1:14" x14ac:dyDescent="0.25">
      <c r="A128" t="str">
        <f t="shared" si="1"/>
        <v/>
      </c>
    </row>
    <row r="129" spans="1:14" x14ac:dyDescent="0.25">
      <c r="A129" t="str">
        <f t="shared" si="1"/>
        <v>Laufschienen-Typ</v>
      </c>
      <c r="E129" s="34" t="s">
        <v>783</v>
      </c>
      <c r="F129" s="34" t="s">
        <v>784</v>
      </c>
      <c r="G129" s="34" t="s">
        <v>785</v>
      </c>
      <c r="H129" s="34" t="s">
        <v>786</v>
      </c>
      <c r="I129" s="34" t="s">
        <v>787</v>
      </c>
      <c r="J129" s="34" t="s">
        <v>788</v>
      </c>
      <c r="K129" s="34" t="s">
        <v>789</v>
      </c>
      <c r="L129" s="34" t="s">
        <v>790</v>
      </c>
      <c r="M129" s="34" t="s">
        <v>791</v>
      </c>
    </row>
    <row r="130" spans="1:14" x14ac:dyDescent="0.25">
      <c r="A130" t="str">
        <f t="shared" si="1"/>
        <v>2"</v>
      </c>
      <c r="E130" s="34" t="s">
        <v>792</v>
      </c>
      <c r="F130" s="34" t="s">
        <v>792</v>
      </c>
      <c r="G130" s="34" t="s">
        <v>792</v>
      </c>
      <c r="H130" s="34" t="s">
        <v>792</v>
      </c>
      <c r="I130" s="34" t="s">
        <v>792</v>
      </c>
      <c r="J130" s="34" t="s">
        <v>792</v>
      </c>
      <c r="K130" s="34" t="s">
        <v>792</v>
      </c>
      <c r="L130" s="34" t="s">
        <v>792</v>
      </c>
      <c r="M130" s="34" t="s">
        <v>792</v>
      </c>
      <c r="N130" s="34" t="s">
        <v>792</v>
      </c>
    </row>
    <row r="131" spans="1:14" x14ac:dyDescent="0.25">
      <c r="A131" t="str">
        <f t="shared" si="1"/>
        <v>3"</v>
      </c>
      <c r="E131" s="34" t="s">
        <v>793</v>
      </c>
      <c r="F131" s="34" t="s">
        <v>793</v>
      </c>
      <c r="G131" s="34" t="s">
        <v>793</v>
      </c>
      <c r="H131" s="34" t="s">
        <v>793</v>
      </c>
      <c r="I131" s="34" t="s">
        <v>793</v>
      </c>
      <c r="J131" s="34" t="s">
        <v>793</v>
      </c>
      <c r="K131" s="34" t="s">
        <v>793</v>
      </c>
      <c r="L131" s="34" t="s">
        <v>793</v>
      </c>
      <c r="M131" s="34" t="s">
        <v>793</v>
      </c>
      <c r="N131" s="34" t="s">
        <v>793</v>
      </c>
    </row>
    <row r="132" spans="1:14" x14ac:dyDescent="0.25">
      <c r="A132" t="str">
        <f t="shared" si="1"/>
        <v/>
      </c>
    </row>
    <row r="133" spans="1:14" x14ac:dyDescent="0.25">
      <c r="A133" t="str">
        <f t="shared" si="1"/>
        <v>freie Raumtiefe.</v>
      </c>
      <c r="E133" s="16" t="s">
        <v>794</v>
      </c>
      <c r="F133" s="16" t="s">
        <v>795</v>
      </c>
      <c r="G133" s="16" t="s">
        <v>796</v>
      </c>
      <c r="H133" s="16" t="s">
        <v>797</v>
      </c>
      <c r="I133" s="16" t="s">
        <v>798</v>
      </c>
      <c r="J133" s="16" t="s">
        <v>799</v>
      </c>
      <c r="K133" s="30" t="s">
        <v>800</v>
      </c>
      <c r="L133" s="30" t="s">
        <v>801</v>
      </c>
      <c r="M133" s="30" t="s">
        <v>802</v>
      </c>
      <c r="N133" s="16"/>
    </row>
    <row r="134" spans="1:14" x14ac:dyDescent="0.25">
      <c r="A134" t="str">
        <f t="shared" si="1"/>
        <v>Der obere Rand des notwendigen Montagebereichs</v>
      </c>
      <c r="E134" s="16" t="s">
        <v>803</v>
      </c>
      <c r="F134" s="16" t="s">
        <v>804</v>
      </c>
      <c r="G134" s="16" t="s">
        <v>805</v>
      </c>
      <c r="H134" s="16" t="s">
        <v>806</v>
      </c>
      <c r="I134" s="16" t="s">
        <v>807</v>
      </c>
      <c r="J134" s="16" t="s">
        <v>808</v>
      </c>
      <c r="K134" s="30" t="s">
        <v>809</v>
      </c>
      <c r="L134" s="30" t="s">
        <v>810</v>
      </c>
      <c r="M134" s="30" t="s">
        <v>811</v>
      </c>
      <c r="N134" s="16"/>
    </row>
    <row r="135" spans="1:14" x14ac:dyDescent="0.25">
      <c r="A135" t="str">
        <f t="shared" ref="A135:A163" si="2">IF(E135="","",VLOOKUP(E135,E135:U135,$A$2,FALSE))</f>
        <v>Wellenachse über dem Boden</v>
      </c>
      <c r="E135" s="16" t="s">
        <v>812</v>
      </c>
      <c r="F135" s="16" t="s">
        <v>813</v>
      </c>
      <c r="G135" s="16" t="s">
        <v>814</v>
      </c>
      <c r="H135" s="30" t="s">
        <v>815</v>
      </c>
      <c r="I135" s="16" t="s">
        <v>816</v>
      </c>
      <c r="J135" s="16" t="s">
        <v>817</v>
      </c>
      <c r="K135" s="30" t="s">
        <v>818</v>
      </c>
      <c r="L135" s="30" t="s">
        <v>819</v>
      </c>
      <c r="M135" s="30" t="s">
        <v>820</v>
      </c>
      <c r="N135" s="16"/>
    </row>
    <row r="136" spans="1:14" x14ac:dyDescent="0.25">
      <c r="A136" t="str">
        <f t="shared" si="2"/>
        <v>Seite der Motorstandort</v>
      </c>
      <c r="E136" s="16" t="s">
        <v>821</v>
      </c>
      <c r="F136" s="16" t="s">
        <v>822</v>
      </c>
      <c r="G136" s="16" t="s">
        <v>823</v>
      </c>
      <c r="H136" s="30" t="s">
        <v>824</v>
      </c>
      <c r="I136" s="16" t="s">
        <v>825</v>
      </c>
      <c r="J136" s="16" t="s">
        <v>826</v>
      </c>
      <c r="K136" s="30" t="s">
        <v>827</v>
      </c>
      <c r="L136" s="30" t="s">
        <v>828</v>
      </c>
      <c r="M136" s="30" t="s">
        <v>829</v>
      </c>
      <c r="N136" s="16"/>
    </row>
    <row r="137" spans="1:14" x14ac:dyDescent="0.25">
      <c r="A137" t="str">
        <f t="shared" si="2"/>
        <v/>
      </c>
    </row>
    <row r="138" spans="1:14" x14ac:dyDescent="0.25">
      <c r="A138" t="str">
        <f t="shared" si="2"/>
        <v xml:space="preserve"> Höhergeführter Beschlag (HL)</v>
      </c>
      <c r="E138" s="29" t="s">
        <v>830</v>
      </c>
      <c r="F138" s="29" t="s">
        <v>831</v>
      </c>
      <c r="G138" s="29" t="s">
        <v>832</v>
      </c>
      <c r="H138" s="29" t="s">
        <v>833</v>
      </c>
      <c r="I138" s="29" t="s">
        <v>834</v>
      </c>
      <c r="J138" s="29" t="s">
        <v>835</v>
      </c>
      <c r="K138" s="29" t="s">
        <v>836</v>
      </c>
      <c r="L138" s="29" t="s">
        <v>837</v>
      </c>
      <c r="M138" s="29" t="s">
        <v>838</v>
      </c>
      <c r="N138" s="34"/>
    </row>
    <row r="139" spans="1:14" x14ac:dyDescent="0.25">
      <c r="A139" t="str">
        <f t="shared" si="2"/>
        <v>Vertikaler Beschlag (VL)</v>
      </c>
      <c r="E139" s="29" t="s">
        <v>839</v>
      </c>
      <c r="F139" s="29" t="s">
        <v>840</v>
      </c>
      <c r="G139" s="29" t="s">
        <v>841</v>
      </c>
      <c r="H139" s="29" t="s">
        <v>842</v>
      </c>
      <c r="I139" s="29" t="s">
        <v>843</v>
      </c>
      <c r="J139" s="35" t="s">
        <v>844</v>
      </c>
      <c r="K139" s="29" t="s">
        <v>845</v>
      </c>
      <c r="L139" s="29" t="s">
        <v>846</v>
      </c>
      <c r="M139" s="29" t="s">
        <v>847</v>
      </c>
    </row>
    <row r="140" spans="1:14" ht="15" customHeight="1" x14ac:dyDescent="0.25">
      <c r="A140" t="str">
        <f t="shared" si="2"/>
        <v>Angebot/Bestellung:</v>
      </c>
      <c r="E140" t="s">
        <v>848</v>
      </c>
      <c r="F140" t="s">
        <v>849</v>
      </c>
      <c r="G140" t="s">
        <v>850</v>
      </c>
      <c r="H140" t="s">
        <v>851</v>
      </c>
      <c r="I140" t="s">
        <v>852</v>
      </c>
      <c r="J140" t="s">
        <v>853</v>
      </c>
      <c r="K140" t="s">
        <v>854</v>
      </c>
      <c r="L140" t="s">
        <v>855</v>
      </c>
      <c r="M140" t="s">
        <v>856</v>
      </c>
    </row>
    <row r="141" spans="1:14" ht="15" customHeight="1" x14ac:dyDescent="0.25">
      <c r="A141" t="str">
        <f t="shared" si="2"/>
        <v>Position:</v>
      </c>
      <c r="E141" t="s">
        <v>857</v>
      </c>
      <c r="F141" t="s">
        <v>858</v>
      </c>
      <c r="G141" t="s">
        <v>858</v>
      </c>
      <c r="H141" t="s">
        <v>859</v>
      </c>
      <c r="I141" t="s">
        <v>860</v>
      </c>
      <c r="J141" t="s">
        <v>861</v>
      </c>
      <c r="K141" t="s">
        <v>862</v>
      </c>
      <c r="L141" t="s">
        <v>863</v>
      </c>
      <c r="M141" t="s">
        <v>864</v>
      </c>
    </row>
    <row r="142" spans="1:14" x14ac:dyDescent="0.25">
      <c r="A142" t="str">
        <f t="shared" si="2"/>
        <v/>
      </c>
    </row>
    <row r="143" spans="1:14" ht="15" customHeight="1" x14ac:dyDescent="0.25">
      <c r="A143" t="str">
        <f t="shared" si="2"/>
        <v/>
      </c>
    </row>
    <row r="144" spans="1:14" ht="15" customHeight="1" x14ac:dyDescent="0.25">
      <c r="A144" t="str">
        <f t="shared" si="2"/>
        <v/>
      </c>
    </row>
    <row r="145" spans="1:1" x14ac:dyDescent="0.25">
      <c r="A145" t="str">
        <f t="shared" si="2"/>
        <v/>
      </c>
    </row>
    <row r="146" spans="1:1" x14ac:dyDescent="0.25">
      <c r="A146" t="str">
        <f t="shared" si="2"/>
        <v/>
      </c>
    </row>
    <row r="147" spans="1:1" x14ac:dyDescent="0.25">
      <c r="A147" t="str">
        <f t="shared" si="2"/>
        <v/>
      </c>
    </row>
    <row r="148" spans="1:1" x14ac:dyDescent="0.25">
      <c r="A148" t="str">
        <f t="shared" si="2"/>
        <v/>
      </c>
    </row>
    <row r="149" spans="1:1" x14ac:dyDescent="0.25">
      <c r="A149" t="str">
        <f t="shared" si="2"/>
        <v/>
      </c>
    </row>
    <row r="150" spans="1:1" x14ac:dyDescent="0.25">
      <c r="A150" t="str">
        <f t="shared" si="2"/>
        <v/>
      </c>
    </row>
    <row r="151" spans="1:1" x14ac:dyDescent="0.25">
      <c r="A151" t="str">
        <f t="shared" si="2"/>
        <v/>
      </c>
    </row>
    <row r="152" spans="1:1" x14ac:dyDescent="0.25">
      <c r="A152" t="str">
        <f t="shared" si="2"/>
        <v/>
      </c>
    </row>
    <row r="153" spans="1:1" x14ac:dyDescent="0.25">
      <c r="A153" t="str">
        <f t="shared" si="2"/>
        <v/>
      </c>
    </row>
    <row r="154" spans="1:1" x14ac:dyDescent="0.25">
      <c r="A154" t="str">
        <f t="shared" si="2"/>
        <v/>
      </c>
    </row>
    <row r="155" spans="1:1" x14ac:dyDescent="0.25">
      <c r="A155" t="str">
        <f t="shared" si="2"/>
        <v/>
      </c>
    </row>
    <row r="156" spans="1:1" x14ac:dyDescent="0.25">
      <c r="A156" t="str">
        <f t="shared" si="2"/>
        <v/>
      </c>
    </row>
    <row r="157" spans="1:1" x14ac:dyDescent="0.25">
      <c r="A157" t="str">
        <f t="shared" si="2"/>
        <v/>
      </c>
    </row>
    <row r="158" spans="1:1" x14ac:dyDescent="0.25">
      <c r="A158" t="str">
        <f t="shared" si="2"/>
        <v/>
      </c>
    </row>
    <row r="159" spans="1:1" x14ac:dyDescent="0.25">
      <c r="A159" t="str">
        <f t="shared" si="2"/>
        <v/>
      </c>
    </row>
    <row r="160" spans="1:1" x14ac:dyDescent="0.25">
      <c r="A160" t="str">
        <f t="shared" si="2"/>
        <v/>
      </c>
    </row>
    <row r="161" spans="1:1" x14ac:dyDescent="0.25">
      <c r="A161" t="str">
        <f t="shared" si="2"/>
        <v/>
      </c>
    </row>
    <row r="162" spans="1:1" x14ac:dyDescent="0.25">
      <c r="A162" t="str">
        <f t="shared" si="2"/>
        <v/>
      </c>
    </row>
    <row r="163" spans="1:1" x14ac:dyDescent="0.25">
      <c r="A163" t="str">
        <f t="shared" si="2"/>
        <v/>
      </c>
    </row>
  </sheetData>
  <sheetProtection algorithmName="SHA-512" hashValue="CMBNMLKLWaSfOiXUYjZuKOwwfMBiwWpYY5qphHzR+SgVhuRuLt0WV0BpsPj9FodeuY3sCaZLmBMD+LlVqk6kYw==" saltValue="nh1DCovX0xYYS5ZZ7cvbn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SL</vt:lpstr>
      <vt:lpstr>SL_SW-R</vt:lpstr>
      <vt:lpstr>SL_SW-L</vt:lpstr>
      <vt:lpstr>Pomoc</vt:lpstr>
      <vt:lpstr>Translation</vt:lpstr>
      <vt:lpstr>SL!Druckbereich</vt:lpstr>
      <vt:lpstr>'SL_SW-L'!Druckbereich</vt:lpstr>
      <vt:lpstr>'SL_SW-R'!Druckbereich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Krause</dc:creator>
  <cp:lastModifiedBy>Tatjana Krause</cp:lastModifiedBy>
  <dcterms:created xsi:type="dcterms:W3CDTF">2024-05-24T12:27:32Z</dcterms:created>
  <dcterms:modified xsi:type="dcterms:W3CDTF">2024-07-10T10:34:33Z</dcterms:modified>
</cp:coreProperties>
</file>